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odd\CSUDH Dropbox\_Foundation\Foundation Confidential\Foundation HR ARCHIVE Secure\HR\2025\Benefits\TAP\"/>
    </mc:Choice>
  </mc:AlternateContent>
  <xr:revisionPtr revIDLastSave="0" documentId="13_ncr:1_{9A6A8D6D-178D-4F71-9C45-7E3DA758EAD3}" xr6:coauthVersionLast="47" xr6:coauthVersionMax="47" xr10:uidLastSave="{00000000-0000-0000-0000-000000000000}"/>
  <bookViews>
    <workbookView xWindow="-57720" yWindow="-120" windowWidth="29040" windowHeight="15720" xr2:uid="{96E6E0C4-93CD-4554-BD27-5061B1C224F0}"/>
  </bookViews>
  <sheets>
    <sheet name="Budget Calculator Tool" sheetId="1" r:id="rId1"/>
    <sheet name="Health Plan Costs" sheetId="6" state="hidden" r:id="rId2"/>
    <sheet name="MSP and FTRB (40 Hour EEs)" sheetId="2" r:id="rId3"/>
    <sheet name="FTPB ( 30 Hour EEs)" sheetId="3" r:id="rId4"/>
    <sheet name="Student Assistants and PT" sheetId="4" r:id="rId5"/>
    <sheet name="Minimum Wage Schedule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7" i="1"/>
  <c r="I47" i="2"/>
  <c r="I46" i="2"/>
  <c r="I45" i="2"/>
  <c r="I39" i="2"/>
  <c r="I38" i="2"/>
  <c r="I37" i="2"/>
  <c r="C15" i="1"/>
  <c r="E23" i="6"/>
  <c r="E24" i="6"/>
  <c r="E22" i="6"/>
  <c r="E18" i="6"/>
  <c r="E19" i="6"/>
  <c r="E17" i="6"/>
  <c r="E13" i="6"/>
  <c r="E14" i="6"/>
  <c r="E12" i="6"/>
  <c r="E9" i="6"/>
  <c r="E8" i="6"/>
  <c r="E7" i="6"/>
  <c r="C21" i="1"/>
  <c r="B6" i="1"/>
  <c r="C22" i="1" s="1"/>
  <c r="B5" i="1"/>
  <c r="C14" i="1" s="1"/>
  <c r="B21" i="1" l="1"/>
  <c r="C23" i="1"/>
  <c r="B22" i="1"/>
  <c r="C13" i="1"/>
  <c r="B17" i="1"/>
  <c r="B15" i="1"/>
  <c r="C24" i="1"/>
  <c r="B16" i="1"/>
  <c r="C18" i="1"/>
  <c r="C25" i="1" s="1"/>
  <c r="C26" i="1" s="1"/>
  <c r="C28" i="1" s="1"/>
  <c r="C29" i="1" s="1"/>
  <c r="C19" i="1"/>
  <c r="C12" i="1"/>
  <c r="C20" i="1"/>
</calcChain>
</file>

<file path=xl/sharedStrings.xml><?xml version="1.0" encoding="utf-8"?>
<sst xmlns="http://schemas.openxmlformats.org/spreadsheetml/2006/main" count="333" uniqueCount="163">
  <si>
    <t>Title: &lt;Insert Position Title&gt;</t>
  </si>
  <si>
    <t>Benefits by Percentage and dollar (approximates for budget purposes)</t>
  </si>
  <si>
    <t xml:space="preserve">New Full time Fully Benefited Employee </t>
  </si>
  <si>
    <t>Annual Salary</t>
  </si>
  <si>
    <t>Monthly Salary</t>
  </si>
  <si>
    <t xml:space="preserve">Hourly </t>
  </si>
  <si>
    <t>Employer Liabilities</t>
  </si>
  <si>
    <t>% of Fringe Benefit</t>
  </si>
  <si>
    <t>Monthly</t>
  </si>
  <si>
    <t>FICA</t>
  </si>
  <si>
    <t>SUI (apprx)</t>
  </si>
  <si>
    <t>WC</t>
  </si>
  <si>
    <t>Life</t>
  </si>
  <si>
    <t xml:space="preserve">Monthly salary times .15 divided by 1000 </t>
  </si>
  <si>
    <t>ADD</t>
  </si>
  <si>
    <t>Monthly salary times .02 divided by 1000</t>
  </si>
  <si>
    <t>LTD</t>
  </si>
  <si>
    <t>Monthly salary times .133 divided by 1000</t>
  </si>
  <si>
    <t>Talkspace</t>
  </si>
  <si>
    <t>Vacation earned</t>
  </si>
  <si>
    <t>Accrual starts at 6.67 per month</t>
  </si>
  <si>
    <t>Retirement</t>
  </si>
  <si>
    <t>Hired before 7/1/14 = 10% OR after 7/1/14 either 8% or 4% (EE choice)</t>
  </si>
  <si>
    <t xml:space="preserve">Post Ret. Medical </t>
  </si>
  <si>
    <t>Hired after June 2016, not eligible for post retirement</t>
  </si>
  <si>
    <t>Estimated Monthly Cost</t>
  </si>
  <si>
    <t>Estimated Annual Cost</t>
  </si>
  <si>
    <t>Fringe Estimated Total</t>
  </si>
  <si>
    <t>Fringe Estimated %</t>
  </si>
  <si>
    <t>Vacation Accrual</t>
  </si>
  <si>
    <t>Years of Services</t>
  </si>
  <si>
    <t>Accrual Per Month</t>
  </si>
  <si>
    <t>1 to 3</t>
  </si>
  <si>
    <t>3 to 6</t>
  </si>
  <si>
    <t xml:space="preserve">6 to 15 </t>
  </si>
  <si>
    <t>15 to +</t>
  </si>
  <si>
    <t>MSP</t>
  </si>
  <si>
    <t>For Full-Time, Benefited and MSP Employees Only</t>
  </si>
  <si>
    <t>Minimum Wage -  $16.50 for 1/1/25</t>
  </si>
  <si>
    <t>Minimum Rate for salary exempt-$68,640.00</t>
  </si>
  <si>
    <t>(this document is revised twice per year</t>
  </si>
  <si>
    <t xml:space="preserve"> for 7/1 and 1/1)</t>
  </si>
  <si>
    <t>EMPLOYER'S  CONTRIBUTION</t>
  </si>
  <si>
    <t>EMPLOYEE'S DEDUCTION</t>
  </si>
  <si>
    <t>(FICA) Social Security/Medicare</t>
  </si>
  <si>
    <t>(Rates effective 1/1/2025 - 12/31/2025)</t>
  </si>
  <si>
    <t>SOCIAL SECURITY</t>
  </si>
  <si>
    <t>6.2% (Gross Salary)</t>
  </si>
  <si>
    <t xml:space="preserve">6.2% (Gross Salary) </t>
  </si>
  <si>
    <t>(MAX. Gross of $176,100.00 for 2025)</t>
  </si>
  <si>
    <t>MEDICARE</t>
  </si>
  <si>
    <t>1.45% (Gross Salary)</t>
  </si>
  <si>
    <t xml:space="preserve">1.45% (Gross Salary); 0.90% at 200k and after </t>
  </si>
  <si>
    <t xml:space="preserve">SUI               </t>
  </si>
  <si>
    <r>
      <rPr>
        <b/>
        <sz val="12"/>
        <rFont val="Aptos Narrow"/>
        <family val="2"/>
        <scheme val="minor"/>
      </rPr>
      <t>1.5%</t>
    </r>
    <r>
      <rPr>
        <sz val="12"/>
        <rFont val="Aptos Narrow"/>
        <family val="2"/>
        <scheme val="minor"/>
      </rPr>
      <t xml:space="preserve"> (Gross Salary) </t>
    </r>
  </si>
  <si>
    <t>FIT</t>
  </si>
  <si>
    <t>Federal Income Tax</t>
  </si>
  <si>
    <t>Post Retirement</t>
  </si>
  <si>
    <t>(Rates effective 7/1/2024 - 06/30/2025)</t>
  </si>
  <si>
    <r>
      <rPr>
        <b/>
        <sz val="12"/>
        <rFont val="Aptos Narrow"/>
        <family val="2"/>
        <scheme val="minor"/>
      </rPr>
      <t>5.6%</t>
    </r>
    <r>
      <rPr>
        <sz val="12"/>
        <rFont val="Aptos Narrow"/>
        <family val="2"/>
        <scheme val="minor"/>
      </rPr>
      <t xml:space="preserve"> (Gross Salary)  </t>
    </r>
  </si>
  <si>
    <t>SIT</t>
  </si>
  <si>
    <t>State Income Tax</t>
  </si>
  <si>
    <t xml:space="preserve">Workers' Compensation </t>
  </si>
  <si>
    <r>
      <rPr>
        <b/>
        <sz val="12"/>
        <rFont val="Aptos Narrow"/>
        <family val="2"/>
        <scheme val="minor"/>
      </rPr>
      <t>1.5%</t>
    </r>
    <r>
      <rPr>
        <sz val="12"/>
        <rFont val="Aptos Narrow"/>
        <family val="2"/>
        <scheme val="minor"/>
      </rPr>
      <t xml:space="preserve"> (Gross Salary)</t>
    </r>
  </si>
  <si>
    <t>SDI</t>
  </si>
  <si>
    <t>1.20% (Gross Salary) for 2025</t>
  </si>
  <si>
    <t>RETIREMENT- 403(b) VOYA</t>
  </si>
  <si>
    <r>
      <t xml:space="preserve">8% OR 4% </t>
    </r>
    <r>
      <rPr>
        <sz val="12"/>
        <rFont val="Aptos Narrow"/>
        <family val="2"/>
        <scheme val="minor"/>
      </rPr>
      <t>(Gross Salary)</t>
    </r>
    <r>
      <rPr>
        <b/>
        <sz val="12"/>
        <rFont val="Aptos Narrow"/>
        <family val="2"/>
        <scheme val="minor"/>
      </rPr>
      <t xml:space="preserve">          </t>
    </r>
  </si>
  <si>
    <r>
      <t>5% OR 2% (Gross Salary)</t>
    </r>
    <r>
      <rPr>
        <sz val="12"/>
        <rFont val="Aptos Narrow"/>
        <family val="2"/>
        <scheme val="minor"/>
      </rPr>
      <t xml:space="preserve"> {Subject to one year waiting period}</t>
    </r>
  </si>
  <si>
    <t>{Subject to one year waiting period}</t>
  </si>
  <si>
    <t>Elective Deferrals 403(b) (not including catch-ups) - $23,500.00</t>
  </si>
  <si>
    <r>
      <rPr>
        <b/>
        <sz val="12"/>
        <rFont val="Aptos Narrow"/>
        <family val="2"/>
        <scheme val="minor"/>
      </rPr>
      <t xml:space="preserve">10% </t>
    </r>
    <r>
      <rPr>
        <sz val="12"/>
        <rFont val="Aptos Narrow"/>
        <family val="2"/>
        <scheme val="minor"/>
      </rPr>
      <t xml:space="preserve">(Gross Salary) - If hired prior to July 1, 2014 </t>
    </r>
  </si>
  <si>
    <t xml:space="preserve">Section 414(v) Catch-Up Deferrals to 403(b) - $7,500 </t>
  </si>
  <si>
    <t xml:space="preserve"> </t>
  </si>
  <si>
    <t>HEALTH</t>
  </si>
  <si>
    <t>40-Hour HEALTH</t>
  </si>
  <si>
    <t>Maximum Employer Contributions PPO Rate</t>
  </si>
  <si>
    <t>Employee cost depends on which plan they select</t>
  </si>
  <si>
    <t>$928.80/MONTH (Employee Only)</t>
  </si>
  <si>
    <t>$1,861.20/MONTH (Employee + 1)</t>
  </si>
  <si>
    <t>$2,632.50/MONTH (Employee + Family)</t>
  </si>
  <si>
    <t>40-Hour FLEX HEALTH</t>
  </si>
  <si>
    <t xml:space="preserve">$  225.00/MONTH </t>
  </si>
  <si>
    <t>(effective 1st of the month following date of employment)</t>
  </si>
  <si>
    <t>Delta Dental</t>
  </si>
  <si>
    <t>DENTAL</t>
  </si>
  <si>
    <t>$43.10/MONTH (Employee Only)</t>
  </si>
  <si>
    <t>40-Hour DENTAL</t>
  </si>
  <si>
    <t>$86.10/MONTH (Employee + 1)</t>
  </si>
  <si>
    <t>$133.30/MONTH (Employee + Family)</t>
  </si>
  <si>
    <t xml:space="preserve">VISION </t>
  </si>
  <si>
    <t>Vision Service Plan (VSP)</t>
  </si>
  <si>
    <t>$   7.00/MONTH (Employee Only)</t>
  </si>
  <si>
    <t>$ 9.70/MONTH (Employee + 1)</t>
  </si>
  <si>
    <t>$ 16.60/MONTH (Employee + Family)</t>
  </si>
  <si>
    <t xml:space="preserve">LIFE </t>
  </si>
  <si>
    <t xml:space="preserve"> Hartford</t>
  </si>
  <si>
    <t>40-Hour LIFE Insurance</t>
  </si>
  <si>
    <t>Hartford</t>
  </si>
  <si>
    <t xml:space="preserve">(Annual Salary) X .15/1000 = </t>
  </si>
  <si>
    <t xml:space="preserve">           **OVER $50,000 coverage is subject to tax on imputed income</t>
  </si>
  <si>
    <t xml:space="preserve">Long-Term Disability </t>
  </si>
  <si>
    <t>40-Hour Long-Term Disability</t>
  </si>
  <si>
    <t xml:space="preserve">(Monthly salary X .133)/100 = </t>
  </si>
  <si>
    <t>Accidental Death and Dismemberment</t>
  </si>
  <si>
    <t xml:space="preserve">(Annual salary X .02)/1000 = </t>
  </si>
  <si>
    <t xml:space="preserve">Talk Space Digital Counseling </t>
  </si>
  <si>
    <t xml:space="preserve">$3.75 / MONTH </t>
  </si>
  <si>
    <t>Vacation/Personal Holiday</t>
  </si>
  <si>
    <t>One personal holiday accrues each calendar</t>
  </si>
  <si>
    <t>Accrues in accordance with Foundation Vac. Schedule</t>
  </si>
  <si>
    <t>Beginning accrual is 6.67 hours of vacation per month</t>
  </si>
  <si>
    <t>California Sick Time</t>
  </si>
  <si>
    <t>40 Hours Per Year, Resets every January 1st</t>
  </si>
  <si>
    <t>(Effective 1st of the month following date of employment)</t>
  </si>
  <si>
    <t>For Student Assistants and PT Employees Only</t>
  </si>
  <si>
    <t xml:space="preserve">Sick Time </t>
  </si>
  <si>
    <t>40 hours</t>
  </si>
  <si>
    <t>CSUDH students may opt to request exemption from Social Security and Medicare during academic terms and the 7.65% will not be charged to the employer or employee during that period.</t>
  </si>
  <si>
    <t>Students must submit the Request for FICA Exemption form each semester. The form can be found on the Foundation website under Payroll Forms.</t>
  </si>
  <si>
    <t xml:space="preserve">CA MINIMUM WAGE SCHEDULE </t>
  </si>
  <si>
    <t>For all employees working in California, follow the schedule below:</t>
  </si>
  <si>
    <t xml:space="preserve"> Increase Date (Jan 1 )</t>
  </si>
  <si>
    <t>CA Hourly Increase</t>
  </si>
  <si>
    <t xml:space="preserve">If the employee physically works in the City of Los Angeles (not just the county) at a site; follow the schedule below: </t>
  </si>
  <si>
    <t>Increase Date ( July 1)</t>
  </si>
  <si>
    <t>City of Los Angeles Increase</t>
  </si>
  <si>
    <t>It may increase July 1st, 2025.</t>
  </si>
  <si>
    <t xml:space="preserve">*Beginning 7/1/25, the rate will be adjusted to changes in consumer price index. </t>
  </si>
  <si>
    <t>Summary of Toro Auxiliary Partners Health Plan Cost</t>
  </si>
  <si>
    <t>Active Employees for Plan Year 2025</t>
  </si>
  <si>
    <t>Kaiser</t>
  </si>
  <si>
    <t>Monthly
Premium</t>
  </si>
  <si>
    <t>Employer
Contribution</t>
  </si>
  <si>
    <t>Your Monthly
Cost</t>
  </si>
  <si>
    <t>EE Pay Period
Cost</t>
  </si>
  <si>
    <t>Single</t>
  </si>
  <si>
    <t>Two-Party</t>
  </si>
  <si>
    <t>Family</t>
  </si>
  <si>
    <t>Anthem HMO Select 15</t>
  </si>
  <si>
    <t>Anthem HMO 20</t>
  </si>
  <si>
    <t>Anthem PPO</t>
  </si>
  <si>
    <t>*Monthly medical costs are collected on a bi-weekly basis (twice a month). In the event there are three pay periods in a month, benefit deductions will only be collected from two of the three pay periods.</t>
  </si>
  <si>
    <t>Health Care Plan</t>
  </si>
  <si>
    <t>Plan Coverage</t>
  </si>
  <si>
    <t>Mapping</t>
  </si>
  <si>
    <t>Health Care Plan &amp; Coverage</t>
  </si>
  <si>
    <t>Health</t>
  </si>
  <si>
    <t>Dental</t>
  </si>
  <si>
    <t>Employee Only</t>
  </si>
  <si>
    <t>Employee + 1</t>
  </si>
  <si>
    <t>Employee + Family</t>
  </si>
  <si>
    <t>Vision</t>
  </si>
  <si>
    <t>ER Contribution</t>
  </si>
  <si>
    <t>Dental Coverage</t>
  </si>
  <si>
    <t>Vision Coverage</t>
  </si>
  <si>
    <t xml:space="preserve">Simply plug in the annual salary, health care plan, health plan coverage, dental coverage, and vision coverage and the totals will calculate below. </t>
  </si>
  <si>
    <t>Concat</t>
  </si>
  <si>
    <t xml:space="preserve">Monthly premium </t>
  </si>
  <si>
    <t>Monthly premium</t>
  </si>
  <si>
    <t>Health Plan Coverage Level</t>
  </si>
  <si>
    <t>TORO AUXILIARY PARTNERS BENEFIT RATES FY 25-26</t>
  </si>
  <si>
    <t>Updated 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</si>
</sst>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00000_);[Red]\(&quot;$&quot;#,##0.000000000\)"/>
    <numFmt numFmtId="165" formatCode="&quot;$&quot;#,##0.00"/>
    <numFmt numFmtId="166" formatCode="0.000%"/>
    <numFmt numFmtId="167" formatCode="0.000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9"/>
      <color theme="1"/>
      <name val="Calibri"/>
      <family val="2"/>
    </font>
    <font>
      <b/>
      <i/>
      <sz val="12"/>
      <color rgb="FFFF0000"/>
      <name val="Aptos Narrow"/>
      <family val="2"/>
      <scheme val="minor"/>
    </font>
    <font>
      <b/>
      <i/>
      <u val="singleAccounting"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2"/>
      <name val="Aptos Narrow"/>
      <family val="2"/>
      <scheme val="minor"/>
    </font>
    <font>
      <sz val="10"/>
      <name val="Geneva"/>
    </font>
    <font>
      <i/>
      <sz val="12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rgb="FF333333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Geneva"/>
    </font>
    <font>
      <sz val="12"/>
      <name val="Geneva"/>
    </font>
    <font>
      <b/>
      <sz val="11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6" fontId="2" fillId="2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8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8" fontId="5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10" fontId="3" fillId="4" borderId="3" xfId="0" applyNumberFormat="1" applyFont="1" applyFill="1" applyBorder="1" applyAlignment="1">
      <alignment vertical="center"/>
    </xf>
    <xf numFmtId="8" fontId="3" fillId="4" borderId="3" xfId="0" applyNumberFormat="1" applyFont="1" applyFill="1" applyBorder="1" applyAlignment="1">
      <alignment vertical="center"/>
    </xf>
    <xf numFmtId="165" fontId="2" fillId="4" borderId="3" xfId="0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166" fontId="3" fillId="4" borderId="3" xfId="2" applyNumberFormat="1" applyFont="1" applyFill="1" applyBorder="1" applyAlignment="1">
      <alignment vertical="center"/>
    </xf>
    <xf numFmtId="165" fontId="3" fillId="4" borderId="3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0" fontId="3" fillId="4" borderId="3" xfId="2" applyNumberFormat="1" applyFont="1" applyFill="1" applyBorder="1" applyAlignment="1">
      <alignment vertical="center"/>
    </xf>
    <xf numFmtId="167" fontId="3" fillId="4" borderId="3" xfId="0" applyNumberFormat="1" applyFont="1" applyFill="1" applyBorder="1" applyAlignment="1">
      <alignment horizontal="right" vertical="center"/>
    </xf>
    <xf numFmtId="8" fontId="2" fillId="4" borderId="3" xfId="0" applyNumberFormat="1" applyFont="1" applyFill="1" applyBorder="1" applyAlignment="1">
      <alignment vertical="center"/>
    </xf>
    <xf numFmtId="9" fontId="2" fillId="4" borderId="3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9" fontId="2" fillId="4" borderId="4" xfId="0" applyNumberFormat="1" applyFont="1" applyFill="1" applyBorder="1" applyAlignment="1">
      <alignment vertical="center"/>
    </xf>
    <xf numFmtId="8" fontId="3" fillId="4" borderId="4" xfId="0" applyNumberFormat="1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9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8" fontId="10" fillId="3" borderId="5" xfId="0" applyNumberFormat="1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10" fontId="11" fillId="3" borderId="5" xfId="2" applyNumberFormat="1" applyFont="1" applyFill="1" applyBorder="1" applyAlignment="1">
      <alignment vertical="center"/>
    </xf>
    <xf numFmtId="8" fontId="12" fillId="3" borderId="3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8" fontId="5" fillId="2" borderId="0" xfId="2" applyNumberFormat="1" applyFont="1" applyFill="1" applyAlignment="1">
      <alignment vertical="center"/>
    </xf>
    <xf numFmtId="0" fontId="11" fillId="0" borderId="0" xfId="0" applyFont="1" applyAlignment="1">
      <alignment horizontal="right" vertical="center"/>
    </xf>
    <xf numFmtId="10" fontId="5" fillId="2" borderId="0" xfId="2" applyNumberFormat="1" applyFont="1" applyFill="1" applyAlignment="1">
      <alignment vertical="center"/>
    </xf>
    <xf numFmtId="10" fontId="4" fillId="0" borderId="0" xfId="0" applyNumberFormat="1" applyFont="1" applyAlignment="1">
      <alignment vertical="center"/>
    </xf>
    <xf numFmtId="8" fontId="3" fillId="0" borderId="0" xfId="0" applyNumberFormat="1" applyFont="1" applyAlignment="1">
      <alignment horizontal="right" vertical="center"/>
    </xf>
    <xf numFmtId="8" fontId="4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0" xfId="0" applyFont="1"/>
    <xf numFmtId="0" fontId="3" fillId="0" borderId="0" xfId="0" applyFont="1"/>
    <xf numFmtId="0" fontId="14" fillId="0" borderId="0" xfId="0" applyFont="1"/>
    <xf numFmtId="0" fontId="15" fillId="0" borderId="0" xfId="0" applyFont="1"/>
    <xf numFmtId="0" fontId="17" fillId="0" borderId="0" xfId="3" applyFont="1"/>
    <xf numFmtId="0" fontId="18" fillId="0" borderId="0" xfId="3" applyFont="1"/>
    <xf numFmtId="0" fontId="14" fillId="0" borderId="0" xfId="3" applyFont="1"/>
    <xf numFmtId="0" fontId="17" fillId="0" borderId="0" xfId="0" applyFont="1" applyAlignment="1">
      <alignment horizontal="center"/>
    </xf>
    <xf numFmtId="0" fontId="17" fillId="0" borderId="0" xfId="0" applyFont="1"/>
    <xf numFmtId="0" fontId="11" fillId="0" borderId="0" xfId="0" applyFont="1" applyAlignment="1">
      <alignment horizontal="center"/>
    </xf>
    <xf numFmtId="0" fontId="14" fillId="0" borderId="0" xfId="3" applyFont="1" applyAlignment="1">
      <alignment horizontal="center"/>
    </xf>
    <xf numFmtId="0" fontId="2" fillId="0" borderId="0" xfId="3" applyFont="1"/>
    <xf numFmtId="0" fontId="19" fillId="0" borderId="0" xfId="3" applyFont="1"/>
    <xf numFmtId="0" fontId="18" fillId="0" borderId="10" xfId="3" applyFont="1" applyBorder="1"/>
    <xf numFmtId="10" fontId="14" fillId="0" borderId="0" xfId="3" applyNumberFormat="1" applyFont="1" applyAlignment="1">
      <alignment horizontal="left"/>
    </xf>
    <xf numFmtId="10" fontId="18" fillId="0" borderId="11" xfId="3" applyNumberFormat="1" applyFont="1" applyBorder="1" applyAlignment="1">
      <alignment horizontal="left"/>
    </xf>
    <xf numFmtId="10" fontId="18" fillId="0" borderId="0" xfId="3" applyNumberFormat="1" applyFont="1" applyAlignment="1">
      <alignment horizontal="left"/>
    </xf>
    <xf numFmtId="0" fontId="2" fillId="0" borderId="9" xfId="3" applyFont="1" applyBorder="1" applyAlignment="1">
      <alignment horizontal="center"/>
    </xf>
    <xf numFmtId="0" fontId="18" fillId="0" borderId="9" xfId="3" applyFont="1" applyBorder="1" applyAlignment="1">
      <alignment horizontal="center"/>
    </xf>
    <xf numFmtId="0" fontId="18" fillId="0" borderId="9" xfId="3" applyFont="1" applyBorder="1"/>
    <xf numFmtId="0" fontId="20" fillId="0" borderId="0" xfId="0" applyFont="1"/>
    <xf numFmtId="0" fontId="20" fillId="0" borderId="10" xfId="0" applyFont="1" applyBorder="1"/>
    <xf numFmtId="0" fontId="14" fillId="0" borderId="0" xfId="3" applyFont="1" applyAlignment="1">
      <alignment horizontal="left"/>
    </xf>
    <xf numFmtId="0" fontId="2" fillId="0" borderId="10" xfId="3" applyFont="1" applyBorder="1" applyAlignment="1">
      <alignment horizontal="center"/>
    </xf>
    <xf numFmtId="8" fontId="18" fillId="0" borderId="0" xfId="3" applyNumberFormat="1" applyFont="1" applyAlignment="1">
      <alignment horizontal="left"/>
    </xf>
    <xf numFmtId="0" fontId="2" fillId="0" borderId="0" xfId="3" applyFont="1" applyAlignment="1">
      <alignment horizontal="center"/>
    </xf>
    <xf numFmtId="0" fontId="18" fillId="0" borderId="11" xfId="3" applyFont="1" applyBorder="1" applyAlignment="1">
      <alignment horizontal="left"/>
    </xf>
    <xf numFmtId="0" fontId="18" fillId="0" borderId="11" xfId="3" applyFont="1" applyBorder="1"/>
    <xf numFmtId="0" fontId="18" fillId="0" borderId="0" xfId="3" applyFont="1" applyAlignment="1">
      <alignment horizontal="center"/>
    </xf>
    <xf numFmtId="0" fontId="18" fillId="0" borderId="10" xfId="3" applyFont="1" applyBorder="1" applyAlignment="1">
      <alignment horizontal="center"/>
    </xf>
    <xf numFmtId="0" fontId="18" fillId="0" borderId="10" xfId="3" applyFont="1" applyBorder="1" applyAlignment="1">
      <alignment horizontal="left"/>
    </xf>
    <xf numFmtId="0" fontId="18" fillId="0" borderId="0" xfId="3" applyFont="1" applyAlignment="1">
      <alignment horizontal="left"/>
    </xf>
    <xf numFmtId="0" fontId="3" fillId="0" borderId="10" xfId="0" applyFont="1" applyBorder="1"/>
    <xf numFmtId="0" fontId="21" fillId="0" borderId="0" xfId="3" applyFont="1"/>
    <xf numFmtId="0" fontId="22" fillId="0" borderId="0" xfId="3" applyFont="1" applyAlignment="1">
      <alignment horizontal="center"/>
    </xf>
    <xf numFmtId="0" fontId="23" fillId="0" borderId="0" xfId="3" applyFont="1"/>
    <xf numFmtId="0" fontId="5" fillId="0" borderId="0" xfId="0" applyFont="1"/>
    <xf numFmtId="0" fontId="11" fillId="0" borderId="0" xfId="0" applyFont="1"/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/>
    </xf>
    <xf numFmtId="8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8" fontId="3" fillId="0" borderId="0" xfId="0" applyNumberFormat="1" applyFont="1"/>
    <xf numFmtId="0" fontId="24" fillId="0" borderId="0" xfId="0" applyFont="1"/>
    <xf numFmtId="0" fontId="25" fillId="0" borderId="0" xfId="0" applyFont="1" applyAlignment="1">
      <alignment horizontal="left" vertical="center"/>
    </xf>
    <xf numFmtId="0" fontId="24" fillId="6" borderId="0" xfId="0" applyFont="1" applyFill="1"/>
    <xf numFmtId="44" fontId="0" fillId="0" borderId="0" xfId="4" applyFont="1"/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5" borderId="9" xfId="3" applyFont="1" applyFill="1" applyBorder="1" applyAlignment="1">
      <alignment horizontal="center"/>
    </xf>
    <xf numFmtId="0" fontId="14" fillId="5" borderId="0" xfId="3" applyFont="1" applyFill="1" applyAlignment="1">
      <alignment horizontal="center"/>
    </xf>
    <xf numFmtId="0" fontId="2" fillId="0" borderId="0" xfId="0" applyFont="1" applyAlignment="1">
      <alignment horizontal="left"/>
    </xf>
    <xf numFmtId="6" fontId="2" fillId="2" borderId="2" xfId="0" applyNumberFormat="1" applyFont="1" applyFill="1" applyBorder="1" applyAlignment="1" applyProtection="1">
      <alignment horizontal="center" vertical="center"/>
      <protection locked="0"/>
    </xf>
  </cellXfs>
  <cellStyles count="5">
    <cellStyle name="Comma" xfId="1" builtinId="3"/>
    <cellStyle name="Currency" xfId="4" builtinId="4"/>
    <cellStyle name="Normal" xfId="0" builtinId="0"/>
    <cellStyle name="Normal 2" xfId="3" xr:uid="{0551A1C1-EF34-48E1-966B-82443C297EF3}"/>
    <cellStyle name="Percent" xfId="2" builtinId="5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180975</xdr:colOff>
      <xdr:row>0</xdr:row>
      <xdr:rowOff>19050</xdr:rowOff>
    </xdr:from>
    <xdr:ext cx="3631433" cy="531379"/>
    <xdr:pic>
      <xdr:nvPicPr>
        <xdr:cNvPr id="4" name="image1.png">
          <a:extLst>
            <a:ext uri="{FF2B5EF4-FFF2-40B4-BE49-F238E27FC236}">
              <a16:creationId xmlns:a16="http://schemas.microsoft.com/office/drawing/2014/main" id="{AF4ABDF5-F78B-44E7-93C9-9AB71BFD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19050"/>
          <a:ext cx="3631433" cy="53137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80565-25DD-43CD-863A-BFA163EF5EB8}" name="Table1" displayName="Table1" ref="A2:A6" totalsRowShown="0" headerRowDxfId="1">
  <autoFilter ref="A2:A6" xr:uid="{FF880565-25DD-43CD-863A-BFA163EF5EB8}"/>
  <tableColumns count="1">
    <tableColumn id="1" xr3:uid="{99C37296-AD89-41DB-BB92-24D12EB08C39}" name="Health Care Pla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8C5A55-6936-42F3-B3CE-61A16F88201E}" name="Table2" displayName="Table2" ref="C2:C5" totalsRowShown="0" headerRowDxfId="0">
  <autoFilter ref="C2:C5" xr:uid="{DA8C5A55-6936-42F3-B3CE-61A16F88201E}"/>
  <tableColumns count="1">
    <tableColumn id="1" xr3:uid="{2E5FF679-B65E-432C-8109-6E2B8A905806}" name="Plan Cover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4BE88-C1C1-4D0B-9382-6E04B46938F6}">
  <dimension ref="A1:G42"/>
  <sheetViews>
    <sheetView tabSelected="1" zoomScale="130" zoomScaleNormal="130" workbookViewId="0">
      <selection activeCell="D14" sqref="D14"/>
    </sheetView>
  </sheetViews>
  <sheetFormatPr defaultRowHeight="14.5"/>
  <cols>
    <col min="1" max="1" width="24.81640625" customWidth="1"/>
    <col min="2" max="2" width="23.7265625" customWidth="1"/>
    <col min="3" max="3" width="19.1796875" customWidth="1"/>
    <col min="4" max="4" width="50.1796875" customWidth="1"/>
    <col min="5" max="5" width="5" customWidth="1"/>
    <col min="6" max="6" width="8.7265625" hidden="1" customWidth="1"/>
    <col min="7" max="7" width="4.1796875" customWidth="1"/>
  </cols>
  <sheetData>
    <row r="1" spans="1:7" ht="16">
      <c r="A1" s="101" t="s">
        <v>0</v>
      </c>
      <c r="B1" s="101"/>
      <c r="C1" s="1"/>
      <c r="D1" s="2"/>
      <c r="E1" s="1"/>
      <c r="F1" s="3"/>
      <c r="G1" s="1"/>
    </row>
    <row r="2" spans="1:7" ht="16">
      <c r="A2" s="4" t="s">
        <v>1</v>
      </c>
      <c r="B2" s="4"/>
      <c r="C2" s="1"/>
      <c r="D2" s="2"/>
      <c r="E2" s="1"/>
      <c r="F2" s="3"/>
      <c r="G2" s="1"/>
    </row>
    <row r="3" spans="1:7" ht="16.5" thickBot="1">
      <c r="A3" s="5" t="s">
        <v>2</v>
      </c>
      <c r="B3" s="1"/>
      <c r="C3" s="1"/>
      <c r="D3" s="6"/>
      <c r="E3" s="1"/>
      <c r="F3" s="3"/>
      <c r="G3" s="1"/>
    </row>
    <row r="4" spans="1:7" ht="16.5" customHeight="1" thickBot="1">
      <c r="A4" s="1" t="s">
        <v>3</v>
      </c>
      <c r="B4" s="7">
        <v>85000</v>
      </c>
      <c r="C4" s="104" t="s">
        <v>156</v>
      </c>
      <c r="D4" s="8"/>
      <c r="E4" s="1"/>
      <c r="F4" s="3"/>
      <c r="G4" s="1"/>
    </row>
    <row r="5" spans="1:7" ht="38.15" customHeight="1">
      <c r="A5" s="9" t="s">
        <v>4</v>
      </c>
      <c r="B5" s="10">
        <f>B4/12</f>
        <v>7083.333333333333</v>
      </c>
      <c r="C5" s="104"/>
      <c r="D5" s="11"/>
      <c r="E5" s="1"/>
      <c r="F5" s="3"/>
      <c r="G5" s="1"/>
    </row>
    <row r="6" spans="1:7" ht="16.5" thickBot="1">
      <c r="A6" s="9" t="s">
        <v>5</v>
      </c>
      <c r="B6" s="10">
        <f>B4/2080</f>
        <v>40.865384615384613</v>
      </c>
      <c r="C6" s="104"/>
      <c r="D6" s="12"/>
      <c r="E6" s="1"/>
      <c r="F6" s="3"/>
      <c r="G6" s="1"/>
    </row>
    <row r="7" spans="1:7" ht="16.5" thickBot="1">
      <c r="A7" s="100" t="s">
        <v>143</v>
      </c>
      <c r="B7" s="109" t="s">
        <v>131</v>
      </c>
      <c r="C7" s="104"/>
      <c r="D7" s="12"/>
      <c r="E7" s="1"/>
      <c r="F7" s="3"/>
      <c r="G7" s="1"/>
    </row>
    <row r="8" spans="1:7" ht="16.5" thickBot="1">
      <c r="A8" s="100" t="s">
        <v>160</v>
      </c>
      <c r="B8" s="109" t="s">
        <v>136</v>
      </c>
      <c r="C8" s="104"/>
      <c r="D8" s="12"/>
      <c r="E8" s="1"/>
      <c r="F8" s="3"/>
      <c r="G8" s="1"/>
    </row>
    <row r="9" spans="1:7" ht="16.5" thickBot="1">
      <c r="A9" s="100" t="s">
        <v>154</v>
      </c>
      <c r="B9" s="109" t="s">
        <v>149</v>
      </c>
      <c r="C9" s="104"/>
      <c r="D9" s="12"/>
      <c r="E9" s="1"/>
      <c r="F9" s="3"/>
      <c r="G9" s="1"/>
    </row>
    <row r="10" spans="1:7" ht="16.5" thickBot="1">
      <c r="A10" s="100" t="s">
        <v>155</v>
      </c>
      <c r="B10" s="109" t="s">
        <v>149</v>
      </c>
      <c r="C10" s="105"/>
      <c r="D10" s="12"/>
      <c r="E10" s="1"/>
      <c r="F10" s="3"/>
      <c r="G10" s="1"/>
    </row>
    <row r="11" spans="1:7" ht="16">
      <c r="A11" s="13" t="s">
        <v>6</v>
      </c>
      <c r="B11" s="14" t="s">
        <v>7</v>
      </c>
      <c r="C11" s="15" t="s">
        <v>8</v>
      </c>
      <c r="D11" s="12"/>
      <c r="E11" s="1"/>
      <c r="F11" s="3"/>
      <c r="G11" s="1"/>
    </row>
    <row r="12" spans="1:7" ht="16">
      <c r="A12" s="16" t="s">
        <v>9</v>
      </c>
      <c r="B12" s="17">
        <v>7.6499999999999999E-2</v>
      </c>
      <c r="C12" s="18">
        <f>B12*B5</f>
        <v>541.875</v>
      </c>
      <c r="D12" s="2"/>
      <c r="E12" s="1"/>
      <c r="F12" s="3"/>
      <c r="G12" s="1"/>
    </row>
    <row r="13" spans="1:7" ht="16">
      <c r="A13" s="16" t="s">
        <v>10</v>
      </c>
      <c r="B13" s="17">
        <v>1.4999999999999999E-2</v>
      </c>
      <c r="C13" s="18">
        <f>B5*B13</f>
        <v>106.24999999999999</v>
      </c>
      <c r="D13" s="2"/>
      <c r="E13" s="1"/>
      <c r="F13" s="3"/>
      <c r="G13" s="1"/>
    </row>
    <row r="14" spans="1:7" ht="16">
      <c r="A14" s="16" t="s">
        <v>11</v>
      </c>
      <c r="B14" s="17">
        <v>1.4999999999999999E-2</v>
      </c>
      <c r="C14" s="18">
        <f>B14*B5</f>
        <v>106.24999999999999</v>
      </c>
      <c r="D14" s="2"/>
      <c r="E14" s="1"/>
      <c r="F14" s="3"/>
      <c r="G14" s="1"/>
    </row>
    <row r="15" spans="1:7" ht="22" customHeight="1">
      <c r="A15" s="16" t="s">
        <v>147</v>
      </c>
      <c r="B15" s="17">
        <f>C15/B5</f>
        <v>8.4748235294117638E-2</v>
      </c>
      <c r="C15" s="19">
        <f>IF(B7="",0,VLOOKUP(_xlfn.CONCAT(B7,B8),'Health Plan Costs'!$E:$L,5,FALSE))</f>
        <v>600.29999999999995</v>
      </c>
      <c r="D15" s="20" t="s">
        <v>158</v>
      </c>
      <c r="E15" s="1"/>
      <c r="F15" s="3"/>
      <c r="G15" s="1"/>
    </row>
    <row r="16" spans="1:7" ht="16">
      <c r="A16" s="16" t="s">
        <v>148</v>
      </c>
      <c r="B16" s="17">
        <f>C16/B5</f>
        <v>6.0847058823529417E-3</v>
      </c>
      <c r="C16" s="19">
        <f>IF(B9="",0,VLOOKUP(_xlfn.CONCAT(A9,B9),'MSP and FTRB (40 Hour EEs)'!$I$36:$K$39,3,FALSE))</f>
        <v>43.1</v>
      </c>
      <c r="D16" s="20" t="s">
        <v>159</v>
      </c>
      <c r="E16" s="1"/>
      <c r="F16" s="3"/>
      <c r="G16" s="1"/>
    </row>
    <row r="17" spans="1:7" ht="16">
      <c r="A17" s="16" t="s">
        <v>152</v>
      </c>
      <c r="B17" s="17">
        <f>C17/B5</f>
        <v>9.8823529411764719E-4</v>
      </c>
      <c r="C17" s="19">
        <f>IF(B10="",0,VLOOKUP(_xlfn.CONCAT(A10,B10),'MSP and FTRB (40 Hour EEs)'!$I$44:$K$47,3,FALSE))</f>
        <v>7</v>
      </c>
      <c r="D17" s="20" t="s">
        <v>159</v>
      </c>
      <c r="E17" s="1"/>
      <c r="F17" s="3"/>
      <c r="G17" s="1"/>
    </row>
    <row r="18" spans="1:7" ht="16">
      <c r="A18" s="16" t="s">
        <v>12</v>
      </c>
      <c r="B18" s="21">
        <v>1.4999999999999999E-4</v>
      </c>
      <c r="C18" s="22">
        <f>(B5*24)*0.15/1000/2</f>
        <v>12.75</v>
      </c>
      <c r="D18" s="23" t="s">
        <v>13</v>
      </c>
      <c r="E18" s="1"/>
      <c r="F18" s="3"/>
      <c r="G18" s="1"/>
    </row>
    <row r="19" spans="1:7" ht="16">
      <c r="A19" s="16" t="s">
        <v>14</v>
      </c>
      <c r="B19" s="24">
        <v>2.0000000000000001E-4</v>
      </c>
      <c r="C19" s="22">
        <f>(B5*24)*0.02/1000/2</f>
        <v>1.7</v>
      </c>
      <c r="D19" s="23" t="s">
        <v>15</v>
      </c>
      <c r="E19" s="1"/>
      <c r="F19" s="3"/>
      <c r="G19" s="1"/>
    </row>
    <row r="20" spans="1:7" ht="16">
      <c r="A20" s="16" t="s">
        <v>16</v>
      </c>
      <c r="B20" s="21">
        <v>1.3300000000000001E-4</v>
      </c>
      <c r="C20" s="22">
        <f>(B5*24)*0.133/1000/2</f>
        <v>11.305</v>
      </c>
      <c r="D20" s="23" t="s">
        <v>17</v>
      </c>
      <c r="E20" s="1"/>
      <c r="F20" s="3"/>
      <c r="G20" s="1"/>
    </row>
    <row r="21" spans="1:7" ht="16">
      <c r="A21" s="16" t="s">
        <v>18</v>
      </c>
      <c r="B21" s="17">
        <f>C21/B5</f>
        <v>5.2941176470588241E-4</v>
      </c>
      <c r="C21" s="22">
        <f>3.75</f>
        <v>3.75</v>
      </c>
      <c r="D21" s="23"/>
      <c r="E21" s="1"/>
      <c r="F21" s="3"/>
      <c r="G21" s="1"/>
    </row>
    <row r="22" spans="1:7" ht="16">
      <c r="A22" s="16" t="s">
        <v>19</v>
      </c>
      <c r="B22" s="25">
        <f>C22/B5</f>
        <v>3.8480769230769228E-2</v>
      </c>
      <c r="C22" s="26">
        <f>B6*6.67</f>
        <v>272.57211538461536</v>
      </c>
      <c r="D22" s="23" t="s">
        <v>20</v>
      </c>
      <c r="E22" s="1"/>
      <c r="F22" s="3"/>
      <c r="G22" s="1"/>
    </row>
    <row r="23" spans="1:7" ht="16">
      <c r="A23" s="16" t="s">
        <v>21</v>
      </c>
      <c r="B23" s="27">
        <v>0.08</v>
      </c>
      <c r="C23" s="18">
        <f>B5*B23</f>
        <v>566.66666666666663</v>
      </c>
      <c r="D23" s="20" t="s">
        <v>22</v>
      </c>
      <c r="E23" s="1"/>
      <c r="F23" s="3"/>
      <c r="G23" s="1"/>
    </row>
    <row r="24" spans="1:7" ht="16.5" thickBot="1">
      <c r="A24" s="28" t="s">
        <v>23</v>
      </c>
      <c r="B24" s="29">
        <v>5.6000000000000001E-2</v>
      </c>
      <c r="C24" s="30">
        <f>B5*B24</f>
        <v>396.66666666666669</v>
      </c>
      <c r="D24" s="31" t="s">
        <v>24</v>
      </c>
      <c r="E24" s="1"/>
      <c r="F24" s="3"/>
      <c r="G24" s="1"/>
    </row>
    <row r="25" spans="1:7" ht="17.5">
      <c r="A25" s="32" t="s">
        <v>25</v>
      </c>
      <c r="B25" s="33"/>
      <c r="C25" s="34">
        <f>SUM(C12:C24)+B5</f>
        <v>9753.518782051282</v>
      </c>
      <c r="D25" s="2"/>
      <c r="E25" s="1"/>
      <c r="F25" s="3"/>
      <c r="G25" s="1"/>
    </row>
    <row r="26" spans="1:7" ht="17.5">
      <c r="A26" s="35" t="s">
        <v>26</v>
      </c>
      <c r="B26" s="36"/>
      <c r="C26" s="37">
        <f>C25*12</f>
        <v>117042.22538461539</v>
      </c>
      <c r="D26" s="2"/>
      <c r="E26" s="1"/>
      <c r="F26" s="3"/>
      <c r="G26" s="1"/>
    </row>
    <row r="27" spans="1:7" ht="16">
      <c r="A27" s="38"/>
      <c r="B27" s="1"/>
      <c r="C27" s="1"/>
      <c r="D27" s="2"/>
      <c r="E27" s="1"/>
      <c r="F27" s="3"/>
      <c r="G27" s="1"/>
    </row>
    <row r="28" spans="1:7" ht="16">
      <c r="A28" s="1"/>
      <c r="B28" s="39" t="s">
        <v>27</v>
      </c>
      <c r="C28" s="40">
        <f>C26-B4</f>
        <v>32042.225384615391</v>
      </c>
      <c r="D28" s="2"/>
      <c r="E28" s="1"/>
      <c r="F28" s="3"/>
      <c r="G28" s="1"/>
    </row>
    <row r="29" spans="1:7" ht="16">
      <c r="A29" s="41"/>
      <c r="B29" s="39" t="s">
        <v>28</v>
      </c>
      <c r="C29" s="42">
        <f>C28/B4</f>
        <v>0.37696735746606341</v>
      </c>
      <c r="D29" s="43"/>
      <c r="E29" s="1"/>
      <c r="F29" s="3"/>
      <c r="G29" s="1"/>
    </row>
    <row r="30" spans="1:7" ht="16">
      <c r="A30" s="9"/>
      <c r="B30" s="44"/>
      <c r="C30" s="1"/>
      <c r="D30" s="45"/>
      <c r="E30" s="1"/>
      <c r="F30" s="3"/>
      <c r="G30" s="1"/>
    </row>
    <row r="31" spans="1:7" ht="16">
      <c r="A31" s="1"/>
      <c r="B31" s="46"/>
      <c r="C31" s="1"/>
      <c r="D31" s="2"/>
      <c r="E31" s="1"/>
      <c r="F31" s="3"/>
      <c r="G31" s="1"/>
    </row>
    <row r="32" spans="1:7" ht="16">
      <c r="A32" s="1"/>
      <c r="B32" s="47"/>
      <c r="C32" s="1"/>
      <c r="D32" s="2"/>
      <c r="E32" s="1"/>
      <c r="F32" s="3"/>
      <c r="G32" s="1"/>
    </row>
    <row r="33" spans="1:7" ht="16">
      <c r="A33" s="1"/>
      <c r="B33" s="47"/>
      <c r="C33" s="1"/>
      <c r="D33" s="2"/>
      <c r="E33" s="1"/>
      <c r="F33" s="3"/>
      <c r="G33" s="1"/>
    </row>
    <row r="34" spans="1:7" ht="16">
      <c r="A34" s="1"/>
      <c r="B34" s="47"/>
      <c r="C34" s="1"/>
      <c r="D34" s="2"/>
      <c r="E34" s="1"/>
      <c r="F34" s="3"/>
      <c r="G34" s="1"/>
    </row>
    <row r="35" spans="1:7" ht="16.5" thickBot="1">
      <c r="A35" s="1"/>
      <c r="B35" s="1"/>
      <c r="C35" s="1"/>
      <c r="D35" s="2"/>
      <c r="E35" s="1"/>
      <c r="F35" s="3"/>
      <c r="G35" s="1"/>
    </row>
    <row r="36" spans="1:7" ht="16.5" thickBot="1">
      <c r="A36" s="102" t="s">
        <v>29</v>
      </c>
      <c r="B36" s="103"/>
      <c r="C36" s="1"/>
      <c r="D36" s="2"/>
      <c r="E36" s="1"/>
      <c r="F36" s="3"/>
      <c r="G36" s="1"/>
    </row>
    <row r="37" spans="1:7" ht="16">
      <c r="A37" s="48" t="s">
        <v>30</v>
      </c>
      <c r="B37" s="49" t="s">
        <v>31</v>
      </c>
      <c r="C37" s="1"/>
      <c r="D37" s="2"/>
      <c r="E37" s="1"/>
      <c r="F37" s="3"/>
      <c r="G37" s="1"/>
    </row>
    <row r="38" spans="1:7" ht="16">
      <c r="A38" s="50" t="s">
        <v>32</v>
      </c>
      <c r="B38" s="51">
        <v>6.67</v>
      </c>
      <c r="C38" s="1"/>
      <c r="D38" s="2"/>
      <c r="E38" s="1"/>
      <c r="F38" s="3"/>
      <c r="G38" s="1"/>
    </row>
    <row r="39" spans="1:7" ht="16">
      <c r="A39" s="50" t="s">
        <v>33</v>
      </c>
      <c r="B39" s="51">
        <v>10</v>
      </c>
      <c r="C39" s="1"/>
      <c r="D39" s="2"/>
      <c r="E39" s="1"/>
      <c r="F39" s="3"/>
      <c r="G39" s="1"/>
    </row>
    <row r="40" spans="1:7" ht="16">
      <c r="A40" s="50" t="s">
        <v>34</v>
      </c>
      <c r="B40" s="51">
        <v>13.33</v>
      </c>
      <c r="C40" s="1"/>
      <c r="D40" s="2"/>
      <c r="E40" s="1"/>
      <c r="F40" s="3"/>
      <c r="G40" s="1"/>
    </row>
    <row r="41" spans="1:7" ht="16">
      <c r="A41" s="51" t="s">
        <v>35</v>
      </c>
      <c r="B41" s="51">
        <v>16</v>
      </c>
      <c r="C41" s="1"/>
      <c r="D41" s="2"/>
      <c r="E41" s="1"/>
      <c r="F41" s="3"/>
      <c r="G41" s="1"/>
    </row>
    <row r="42" spans="1:7" ht="16">
      <c r="A42" s="51" t="s">
        <v>36</v>
      </c>
      <c r="B42" s="51">
        <v>16</v>
      </c>
      <c r="C42" s="1"/>
      <c r="D42" s="2"/>
      <c r="E42" s="1"/>
      <c r="F42" s="3"/>
      <c r="G42" s="1"/>
    </row>
  </sheetData>
  <sheetProtection algorithmName="SHA-512" hashValue="1mGespo6Ucg8Q9Pqm6JEYdFAWWC5Axm8toKbXXucbAuPCFSS58DhK474ErKKEWOekIbg3OAlF90zS9YisZ36Gg==" saltValue="dwTtCjcSQlqZ6ZDHlCRdpA==" spinCount="100000" sheet="1" objects="1" scenarios="1"/>
  <mergeCells count="3">
    <mergeCell ref="A1:B1"/>
    <mergeCell ref="A36:B36"/>
    <mergeCell ref="C4:C1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="Please select a value from the list." promptTitle="Health Care Plan" prompt="Please select the appropriate Health Care Plan from the list." xr:uid="{2BA02D92-7228-475F-B301-8FA18E58E253}">
          <x14:formula1>
            <xm:f>'Health Plan Costs'!$A$3:$A$6</xm:f>
          </x14:formula1>
          <xm:sqref>B7</xm:sqref>
        </x14:dataValidation>
        <x14:dataValidation type="list" showInputMessage="1" showErrorMessage="1" error="Please select a value from the list." promptTitle="Plan Coverage" prompt="Please select the type of plan coverage from the list." xr:uid="{74E2F7EE-0AAA-4783-A29E-35C268F1D40A}">
          <x14:formula1>
            <xm:f>'Health Plan Costs'!$C$3:$C$5</xm:f>
          </x14:formula1>
          <xm:sqref>B8</xm:sqref>
        </x14:dataValidation>
        <x14:dataValidation type="list" showInputMessage="1" showErrorMessage="1" error="Please select a value from the list." promptTitle="Plan Coverage" prompt="Please select the type of plan coverage from the list." xr:uid="{D10D3B3D-70D2-4514-9CF2-10D9737EDDDC}">
          <x14:formula1>
            <xm:f>'MSP and FTRB (40 Hour EEs)'!$J$37:$J$39</xm:f>
          </x14:formula1>
          <xm:sqref>B9</xm:sqref>
        </x14:dataValidation>
        <x14:dataValidation type="list" showInputMessage="1" showErrorMessage="1" error="Please select a value from the list." promptTitle="Plan Coverage" prompt="Please select the type of plan coverage from the list." xr:uid="{94CCCBAA-FDD2-4D64-B992-BDD1578DD9AF}">
          <x14:formula1>
            <xm:f>'MSP and FTRB (40 Hour EEs)'!$J$45:$J$47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5BD10-CDC3-4B23-9264-7D144732C985}">
  <dimension ref="A1:L25"/>
  <sheetViews>
    <sheetView workbookViewId="0">
      <selection activeCell="D10" sqref="D10"/>
    </sheetView>
  </sheetViews>
  <sheetFormatPr defaultRowHeight="14.5"/>
  <cols>
    <col min="1" max="1" width="20.26953125" customWidth="1"/>
    <col min="2" max="2" width="1.81640625" customWidth="1"/>
    <col min="3" max="3" width="17" bestFit="1" customWidth="1"/>
    <col min="4" max="4" width="17" customWidth="1"/>
    <col min="5" max="5" width="29.81640625" bestFit="1" customWidth="1"/>
    <col min="6" max="6" width="20.81640625" customWidth="1"/>
    <col min="7" max="7" width="1.1796875" customWidth="1"/>
    <col min="8" max="8" width="17" bestFit="1" customWidth="1"/>
    <col min="9" max="9" width="21.453125" bestFit="1" customWidth="1"/>
    <col min="10" max="10" width="17.453125" bestFit="1" customWidth="1"/>
    <col min="12" max="12" width="17.7265625" bestFit="1" customWidth="1"/>
  </cols>
  <sheetData>
    <row r="1" spans="1:12">
      <c r="A1" s="96" t="s">
        <v>145</v>
      </c>
    </row>
    <row r="2" spans="1:12" ht="16">
      <c r="A2" s="97" t="s">
        <v>143</v>
      </c>
      <c r="C2" s="97" t="s">
        <v>144</v>
      </c>
      <c r="D2" s="97"/>
    </row>
    <row r="3" spans="1:12">
      <c r="A3" t="s">
        <v>131</v>
      </c>
      <c r="C3" t="s">
        <v>136</v>
      </c>
    </row>
    <row r="4" spans="1:12">
      <c r="A4" t="s">
        <v>139</v>
      </c>
      <c r="C4" t="s">
        <v>137</v>
      </c>
      <c r="F4" s="96" t="s">
        <v>129</v>
      </c>
    </row>
    <row r="5" spans="1:12">
      <c r="A5" t="s">
        <v>140</v>
      </c>
      <c r="C5" t="s">
        <v>138</v>
      </c>
      <c r="F5" s="96" t="s">
        <v>130</v>
      </c>
    </row>
    <row r="6" spans="1:12">
      <c r="A6" t="s">
        <v>141</v>
      </c>
      <c r="E6" s="98" t="s">
        <v>146</v>
      </c>
      <c r="F6" s="98" t="s">
        <v>131</v>
      </c>
      <c r="G6" s="98"/>
      <c r="H6" s="98" t="s">
        <v>132</v>
      </c>
      <c r="I6" s="98" t="s">
        <v>133</v>
      </c>
      <c r="J6" s="98" t="s">
        <v>134</v>
      </c>
      <c r="K6" s="98"/>
      <c r="L6" s="98" t="s">
        <v>135</v>
      </c>
    </row>
    <row r="7" spans="1:12">
      <c r="E7" t="str">
        <f>_xlfn.CONCAT($F$6,F7)</f>
        <v>KaiserSingle</v>
      </c>
      <c r="F7" t="s">
        <v>136</v>
      </c>
      <c r="H7">
        <v>667</v>
      </c>
      <c r="I7">
        <v>600.29999999999995</v>
      </c>
      <c r="J7">
        <v>66.7</v>
      </c>
      <c r="L7">
        <v>33.35</v>
      </c>
    </row>
    <row r="8" spans="1:12">
      <c r="E8" t="str">
        <f>_xlfn.CONCAT($F$6,F8)</f>
        <v>KaiserTwo-Party</v>
      </c>
      <c r="F8" t="s">
        <v>137</v>
      </c>
      <c r="H8">
        <v>1315</v>
      </c>
      <c r="I8">
        <v>1183.5</v>
      </c>
      <c r="J8">
        <v>131.5</v>
      </c>
      <c r="L8">
        <v>65.75</v>
      </c>
    </row>
    <row r="9" spans="1:12">
      <c r="E9" t="str">
        <f>_xlfn.CONCAT($F$6,F9)</f>
        <v>KaiserFamily</v>
      </c>
      <c r="F9" t="s">
        <v>138</v>
      </c>
      <c r="H9">
        <v>1702</v>
      </c>
      <c r="I9">
        <v>1531.8</v>
      </c>
      <c r="J9">
        <v>170.2</v>
      </c>
      <c r="L9">
        <v>85.1</v>
      </c>
    </row>
    <row r="11" spans="1:12">
      <c r="E11" s="98" t="s">
        <v>146</v>
      </c>
      <c r="F11" s="98" t="s">
        <v>139</v>
      </c>
      <c r="G11" s="98"/>
      <c r="H11" s="98" t="s">
        <v>132</v>
      </c>
      <c r="I11" s="98" t="s">
        <v>133</v>
      </c>
      <c r="J11" s="98" t="s">
        <v>134</v>
      </c>
      <c r="K11" s="98"/>
      <c r="L11" s="98" t="s">
        <v>135</v>
      </c>
    </row>
    <row r="12" spans="1:12">
      <c r="E12" t="str">
        <f>_xlfn.CONCAT($F$11,F12)</f>
        <v>Anthem HMO Select 15Single</v>
      </c>
      <c r="F12" t="s">
        <v>136</v>
      </c>
      <c r="H12">
        <v>753</v>
      </c>
      <c r="I12">
        <v>677.7</v>
      </c>
      <c r="J12">
        <v>75.3</v>
      </c>
      <c r="L12">
        <v>37.65</v>
      </c>
    </row>
    <row r="13" spans="1:12">
      <c r="E13" t="str">
        <f t="shared" ref="E13:E14" si="0">_xlfn.CONCAT($F$11,F13)</f>
        <v>Anthem HMO Select 15Two-Party</v>
      </c>
      <c r="F13" t="s">
        <v>137</v>
      </c>
      <c r="H13">
        <v>1504</v>
      </c>
      <c r="I13">
        <v>1353.6</v>
      </c>
      <c r="J13">
        <v>150.4</v>
      </c>
      <c r="L13">
        <v>75.2</v>
      </c>
    </row>
    <row r="14" spans="1:12">
      <c r="E14" t="str">
        <f t="shared" si="0"/>
        <v>Anthem HMO Select 15Family</v>
      </c>
      <c r="F14" t="s">
        <v>138</v>
      </c>
      <c r="H14">
        <v>2130</v>
      </c>
      <c r="I14">
        <v>1917</v>
      </c>
      <c r="J14">
        <v>213</v>
      </c>
      <c r="L14">
        <v>106.5</v>
      </c>
    </row>
    <row r="16" spans="1:12">
      <c r="E16" s="98" t="s">
        <v>146</v>
      </c>
      <c r="F16" s="98" t="s">
        <v>140</v>
      </c>
      <c r="G16" s="98"/>
      <c r="H16" s="98" t="s">
        <v>132</v>
      </c>
      <c r="I16" s="98" t="s">
        <v>133</v>
      </c>
      <c r="J16" s="98" t="s">
        <v>134</v>
      </c>
      <c r="K16" s="98"/>
      <c r="L16" s="98" t="s">
        <v>135</v>
      </c>
    </row>
    <row r="17" spans="5:12">
      <c r="E17" t="str">
        <f>_xlfn.CONCAT($F$16,F17)</f>
        <v>Anthem HMO 20Single</v>
      </c>
      <c r="F17" t="s">
        <v>136</v>
      </c>
      <c r="H17">
        <v>827</v>
      </c>
      <c r="I17">
        <v>744.3</v>
      </c>
      <c r="J17">
        <v>82.7</v>
      </c>
      <c r="L17">
        <v>41.35</v>
      </c>
    </row>
    <row r="18" spans="5:12">
      <c r="E18" t="str">
        <f t="shared" ref="E18:E19" si="1">_xlfn.CONCAT($F$16,F18)</f>
        <v>Anthem HMO 20Two-Party</v>
      </c>
      <c r="F18" t="s">
        <v>137</v>
      </c>
      <c r="H18">
        <v>1653</v>
      </c>
      <c r="I18">
        <v>1487.7</v>
      </c>
      <c r="J18">
        <v>165.3</v>
      </c>
      <c r="L18">
        <v>82.65</v>
      </c>
    </row>
    <row r="19" spans="5:12">
      <c r="E19" t="str">
        <f t="shared" si="1"/>
        <v>Anthem HMO 20Family</v>
      </c>
      <c r="F19" t="s">
        <v>138</v>
      </c>
      <c r="H19">
        <v>2342</v>
      </c>
      <c r="I19">
        <v>2107.8000000000002</v>
      </c>
      <c r="J19">
        <v>234.2</v>
      </c>
      <c r="L19">
        <v>117.1</v>
      </c>
    </row>
    <row r="21" spans="5:12">
      <c r="E21" s="98" t="s">
        <v>146</v>
      </c>
      <c r="F21" s="98" t="s">
        <v>141</v>
      </c>
      <c r="G21" s="98"/>
      <c r="H21" s="98" t="s">
        <v>132</v>
      </c>
      <c r="I21" s="98" t="s">
        <v>133</v>
      </c>
      <c r="J21" s="98" t="s">
        <v>134</v>
      </c>
      <c r="K21" s="98"/>
      <c r="L21" s="98" t="s">
        <v>135</v>
      </c>
    </row>
    <row r="22" spans="5:12">
      <c r="E22" t="str">
        <f>_xlfn.CONCAT($F$21,F22)</f>
        <v>Anthem PPOSingle</v>
      </c>
      <c r="F22" t="s">
        <v>136</v>
      </c>
      <c r="H22">
        <v>1032</v>
      </c>
      <c r="I22">
        <v>928.8</v>
      </c>
      <c r="J22">
        <v>103.2</v>
      </c>
      <c r="L22">
        <v>51.6</v>
      </c>
    </row>
    <row r="23" spans="5:12">
      <c r="E23" t="str">
        <f t="shared" ref="E23:E24" si="2">_xlfn.CONCAT($F$21,F23)</f>
        <v>Anthem PPOTwo-Party</v>
      </c>
      <c r="F23" t="s">
        <v>137</v>
      </c>
      <c r="H23">
        <v>2068</v>
      </c>
      <c r="I23">
        <v>1861.2</v>
      </c>
      <c r="J23">
        <v>206.8</v>
      </c>
      <c r="L23">
        <v>103.4</v>
      </c>
    </row>
    <row r="24" spans="5:12">
      <c r="E24" t="str">
        <f t="shared" si="2"/>
        <v>Anthem PPOFamily</v>
      </c>
      <c r="F24" t="s">
        <v>138</v>
      </c>
      <c r="H24">
        <v>2925</v>
      </c>
      <c r="I24">
        <v>2632.5</v>
      </c>
      <c r="J24">
        <v>292.5</v>
      </c>
      <c r="L24">
        <v>146.25</v>
      </c>
    </row>
    <row r="25" spans="5:12">
      <c r="F25" t="s">
        <v>142</v>
      </c>
    </row>
  </sheetData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4A71-8BA1-4EF2-A6E1-DCFB90F54E64}">
  <dimension ref="A1:K73"/>
  <sheetViews>
    <sheetView workbookViewId="0">
      <pane xSplit="4" ySplit="9" topLeftCell="E10" activePane="bottomRight" state="frozen"/>
      <selection activeCell="D10" sqref="D10"/>
      <selection pane="topRight" activeCell="D10" sqref="D10"/>
      <selection pane="bottomLeft" activeCell="D10" sqref="D10"/>
      <selection pane="bottomRight" activeCell="I1" sqref="I1:L1048576"/>
    </sheetView>
  </sheetViews>
  <sheetFormatPr defaultRowHeight="14.5"/>
  <cols>
    <col min="1" max="1" width="37.54296875" customWidth="1"/>
    <col min="2" max="2" width="43.453125" customWidth="1"/>
    <col min="3" max="4" width="1.81640625" customWidth="1"/>
    <col min="5" max="5" width="8.7265625" customWidth="1"/>
    <col min="6" max="6" width="47.1796875" customWidth="1"/>
    <col min="9" max="9" width="23.26953125" hidden="1" customWidth="1"/>
    <col min="10" max="10" width="17.453125" hidden="1" customWidth="1"/>
    <col min="11" max="11" width="15.54296875" hidden="1" customWidth="1"/>
    <col min="12" max="12" width="0" hidden="1" customWidth="1"/>
  </cols>
  <sheetData>
    <row r="1" spans="1:6" ht="18.5">
      <c r="A1" s="52" t="s">
        <v>161</v>
      </c>
      <c r="B1" s="53"/>
      <c r="C1" s="53"/>
      <c r="D1" s="53"/>
      <c r="E1" s="53"/>
      <c r="F1" s="53"/>
    </row>
    <row r="2" spans="1:6" ht="16">
      <c r="A2" s="54"/>
      <c r="B2" s="53"/>
      <c r="C2" s="53"/>
      <c r="D2" s="53"/>
      <c r="E2" s="53"/>
      <c r="F2" s="53"/>
    </row>
    <row r="3" spans="1:6" ht="16">
      <c r="A3" s="55" t="s">
        <v>37</v>
      </c>
      <c r="B3" s="53"/>
      <c r="C3" s="53"/>
      <c r="D3" s="53"/>
      <c r="E3" s="53"/>
      <c r="F3" s="53"/>
    </row>
    <row r="4" spans="1:6" ht="16">
      <c r="A4" s="55" t="s">
        <v>162</v>
      </c>
      <c r="B4" s="56" t="s">
        <v>38</v>
      </c>
      <c r="C4" s="57"/>
      <c r="D4" s="53"/>
      <c r="E4" s="53"/>
      <c r="F4" s="53"/>
    </row>
    <row r="5" spans="1:6" ht="16">
      <c r="A5" s="55"/>
      <c r="B5" s="56" t="s">
        <v>39</v>
      </c>
      <c r="C5" s="58"/>
      <c r="D5" s="53"/>
      <c r="E5" s="53"/>
      <c r="F5" s="53"/>
    </row>
    <row r="6" spans="1:6" ht="16">
      <c r="A6" s="59" t="s">
        <v>40</v>
      </c>
      <c r="B6" s="60"/>
      <c r="C6" s="53"/>
      <c r="D6" s="53"/>
      <c r="E6" s="53"/>
      <c r="F6" s="53"/>
    </row>
    <row r="7" spans="1:6" ht="16">
      <c r="A7" s="61" t="s">
        <v>41</v>
      </c>
      <c r="B7" s="53"/>
      <c r="C7" s="53"/>
      <c r="D7" s="53"/>
      <c r="E7" s="53"/>
      <c r="F7" s="53"/>
    </row>
    <row r="8" spans="1:6" ht="16">
      <c r="A8" s="54"/>
      <c r="B8" s="53"/>
      <c r="C8" s="53"/>
      <c r="D8" s="53"/>
      <c r="E8" s="53"/>
      <c r="F8" s="53"/>
    </row>
    <row r="9" spans="1:6" ht="16.5" thickBot="1">
      <c r="A9" s="106" t="s">
        <v>42</v>
      </c>
      <c r="B9" s="106"/>
      <c r="C9" s="57"/>
      <c r="D9" s="57"/>
      <c r="E9" s="106" t="s">
        <v>43</v>
      </c>
      <c r="F9" s="106"/>
    </row>
    <row r="10" spans="1:6" ht="16.5" thickTop="1">
      <c r="A10" s="62"/>
      <c r="B10" s="62"/>
      <c r="C10" s="57"/>
      <c r="D10" s="57"/>
      <c r="E10" s="62"/>
      <c r="F10" s="62"/>
    </row>
    <row r="11" spans="1:6" ht="16">
      <c r="A11" s="58" t="s">
        <v>44</v>
      </c>
      <c r="B11" s="63" t="s">
        <v>45</v>
      </c>
      <c r="C11" s="57"/>
      <c r="D11" s="57"/>
      <c r="E11" s="58" t="s">
        <v>44</v>
      </c>
      <c r="F11" s="64"/>
    </row>
    <row r="12" spans="1:6" ht="16">
      <c r="A12" s="57" t="s">
        <v>46</v>
      </c>
      <c r="B12" s="57" t="s">
        <v>47</v>
      </c>
      <c r="C12" s="57"/>
      <c r="D12" s="57"/>
      <c r="E12" s="58" t="s">
        <v>46</v>
      </c>
      <c r="F12" s="57" t="s">
        <v>48</v>
      </c>
    </row>
    <row r="13" spans="1:6" ht="16">
      <c r="A13" s="58"/>
      <c r="B13" s="57" t="s">
        <v>49</v>
      </c>
      <c r="C13" s="57"/>
      <c r="D13" s="57"/>
      <c r="E13" s="58"/>
      <c r="F13" s="57" t="s">
        <v>49</v>
      </c>
    </row>
    <row r="14" spans="1:6" ht="16">
      <c r="A14" s="57" t="s">
        <v>50</v>
      </c>
      <c r="B14" s="65" t="s">
        <v>51</v>
      </c>
      <c r="C14" s="57"/>
      <c r="D14" s="57"/>
      <c r="E14" s="58" t="s">
        <v>50</v>
      </c>
      <c r="F14" s="65" t="s">
        <v>52</v>
      </c>
    </row>
    <row r="15" spans="1:6" ht="16">
      <c r="A15" s="62">
        <v>8185</v>
      </c>
      <c r="B15" s="66">
        <v>7.6499999999999999E-2</v>
      </c>
      <c r="C15" s="57"/>
      <c r="D15" s="57"/>
      <c r="E15" s="58"/>
      <c r="F15" s="67">
        <v>7.6499999999999999E-2</v>
      </c>
    </row>
    <row r="16" spans="1:6" ht="16">
      <c r="A16" s="58" t="s">
        <v>53</v>
      </c>
      <c r="B16" s="63" t="s">
        <v>45</v>
      </c>
      <c r="C16" s="57"/>
      <c r="D16" s="57"/>
      <c r="E16" s="58"/>
      <c r="F16" s="68"/>
    </row>
    <row r="17" spans="1:6" ht="16">
      <c r="A17" s="62">
        <v>8192</v>
      </c>
      <c r="B17" s="57" t="s">
        <v>54</v>
      </c>
      <c r="C17" s="57"/>
      <c r="D17" s="57"/>
      <c r="E17" s="58" t="s">
        <v>55</v>
      </c>
      <c r="F17" s="57" t="s">
        <v>56</v>
      </c>
    </row>
    <row r="18" spans="1:6" ht="16">
      <c r="A18" s="58" t="s">
        <v>57</v>
      </c>
      <c r="B18" s="63" t="s">
        <v>58</v>
      </c>
      <c r="C18" s="57"/>
      <c r="D18" s="57"/>
      <c r="E18" s="58"/>
      <c r="F18" s="57"/>
    </row>
    <row r="19" spans="1:6" ht="16">
      <c r="A19" s="62">
        <v>8194</v>
      </c>
      <c r="B19" s="57" t="s">
        <v>59</v>
      </c>
      <c r="C19" s="57"/>
      <c r="D19" s="57"/>
      <c r="E19" s="58" t="s">
        <v>60</v>
      </c>
      <c r="F19" s="57" t="s">
        <v>61</v>
      </c>
    </row>
    <row r="20" spans="1:6" ht="16">
      <c r="A20" s="58" t="s">
        <v>62</v>
      </c>
      <c r="B20" s="63" t="s">
        <v>58</v>
      </c>
      <c r="C20" s="57"/>
      <c r="D20" s="57"/>
      <c r="E20" s="58"/>
      <c r="F20" s="57"/>
    </row>
    <row r="21" spans="1:6" ht="16">
      <c r="A21" s="62">
        <v>8190</v>
      </c>
      <c r="B21" s="57" t="s">
        <v>63</v>
      </c>
      <c r="C21" s="57"/>
      <c r="D21" s="57"/>
      <c r="E21" s="58" t="s">
        <v>64</v>
      </c>
      <c r="F21" s="57" t="s">
        <v>65</v>
      </c>
    </row>
    <row r="22" spans="1:6" ht="16">
      <c r="A22" s="64"/>
      <c r="B22" s="57"/>
      <c r="C22" s="57"/>
      <c r="D22" s="57"/>
      <c r="E22" s="64"/>
      <c r="F22" s="57"/>
    </row>
    <row r="23" spans="1:6" ht="16.5" thickBot="1">
      <c r="A23" s="69"/>
      <c r="B23" s="70"/>
      <c r="C23" s="57"/>
      <c r="D23" s="57"/>
      <c r="E23" s="71"/>
      <c r="F23" s="71"/>
    </row>
    <row r="24" spans="1:6" ht="16.5" thickTop="1">
      <c r="A24" s="58" t="s">
        <v>66</v>
      </c>
      <c r="B24" s="58" t="s">
        <v>67</v>
      </c>
      <c r="C24" s="58"/>
      <c r="D24" s="57"/>
      <c r="E24" s="58" t="s">
        <v>66</v>
      </c>
      <c r="F24" s="58" t="s">
        <v>68</v>
      </c>
    </row>
    <row r="25" spans="1:6" ht="16">
      <c r="A25" s="62">
        <v>8188</v>
      </c>
      <c r="B25" s="57" t="s">
        <v>69</v>
      </c>
      <c r="C25" s="57"/>
      <c r="D25" s="57"/>
      <c r="E25" s="57"/>
      <c r="F25" s="72" t="s">
        <v>70</v>
      </c>
    </row>
    <row r="26" spans="1:6" ht="16">
      <c r="A26" s="65"/>
      <c r="B26" s="65" t="s">
        <v>71</v>
      </c>
      <c r="C26" s="57"/>
      <c r="D26" s="57"/>
      <c r="E26" s="65"/>
      <c r="F26" s="73" t="s">
        <v>72</v>
      </c>
    </row>
    <row r="27" spans="1:6" ht="16">
      <c r="A27" s="53" t="s">
        <v>73</v>
      </c>
      <c r="B27" s="53"/>
      <c r="C27" s="53"/>
      <c r="D27" s="53"/>
      <c r="E27" s="53" t="s">
        <v>73</v>
      </c>
      <c r="F27" s="53"/>
    </row>
    <row r="28" spans="1:6" ht="16">
      <c r="A28" s="58" t="s">
        <v>74</v>
      </c>
      <c r="B28" s="63" t="s">
        <v>45</v>
      </c>
      <c r="C28" s="57"/>
      <c r="D28" s="57"/>
      <c r="E28" s="58" t="s">
        <v>75</v>
      </c>
      <c r="F28" s="63" t="s">
        <v>45</v>
      </c>
    </row>
    <row r="29" spans="1:6" ht="16">
      <c r="A29" s="57"/>
      <c r="B29" s="63" t="s">
        <v>76</v>
      </c>
      <c r="C29" s="57"/>
      <c r="D29" s="57"/>
      <c r="E29" s="57"/>
      <c r="F29" s="63" t="s">
        <v>77</v>
      </c>
    </row>
    <row r="30" spans="1:6" ht="16">
      <c r="A30" s="62">
        <v>8187</v>
      </c>
      <c r="B30" s="57" t="s">
        <v>78</v>
      </c>
      <c r="C30" s="57"/>
      <c r="D30" s="57"/>
      <c r="E30" s="57"/>
      <c r="F30" s="57"/>
    </row>
    <row r="31" spans="1:6" ht="16">
      <c r="A31" s="57"/>
      <c r="B31" s="57" t="s">
        <v>79</v>
      </c>
      <c r="C31" s="57"/>
      <c r="D31" s="57"/>
      <c r="E31" s="57"/>
      <c r="F31" s="57"/>
    </row>
    <row r="32" spans="1:6" ht="16">
      <c r="A32" s="57"/>
      <c r="B32" s="57" t="s">
        <v>80</v>
      </c>
      <c r="C32" s="57"/>
      <c r="D32" s="57"/>
      <c r="E32" s="57"/>
      <c r="F32" s="57"/>
    </row>
    <row r="33" spans="1:11" ht="16">
      <c r="A33" s="57"/>
      <c r="B33" s="57"/>
      <c r="C33" s="57"/>
      <c r="D33" s="57"/>
      <c r="E33" s="57"/>
      <c r="F33" s="57"/>
    </row>
    <row r="34" spans="1:11" ht="16">
      <c r="A34" s="74" t="s">
        <v>81</v>
      </c>
      <c r="B34" s="57" t="s">
        <v>82</v>
      </c>
      <c r="C34" s="57"/>
      <c r="D34" s="57"/>
      <c r="E34" s="57"/>
      <c r="F34" s="58"/>
    </row>
    <row r="35" spans="1:11" ht="16">
      <c r="A35" s="75"/>
      <c r="B35" s="65" t="s">
        <v>83</v>
      </c>
      <c r="C35" s="57"/>
      <c r="D35" s="57"/>
      <c r="E35" s="65"/>
      <c r="F35" s="65" t="s">
        <v>83</v>
      </c>
    </row>
    <row r="36" spans="1:11" ht="16">
      <c r="A36" s="57" t="s">
        <v>73</v>
      </c>
      <c r="B36" s="63" t="s">
        <v>45</v>
      </c>
      <c r="C36" s="57"/>
      <c r="D36" s="57"/>
      <c r="E36" s="57" t="s">
        <v>73</v>
      </c>
      <c r="F36" s="63" t="s">
        <v>45</v>
      </c>
      <c r="I36" s="98" t="s">
        <v>157</v>
      </c>
      <c r="J36" s="98" t="s">
        <v>154</v>
      </c>
      <c r="K36" s="98" t="s">
        <v>153</v>
      </c>
    </row>
    <row r="37" spans="1:11" ht="16">
      <c r="A37" s="57"/>
      <c r="B37" s="63" t="s">
        <v>84</v>
      </c>
      <c r="C37" s="57"/>
      <c r="D37" s="57"/>
      <c r="E37" s="57"/>
      <c r="F37" s="63" t="s">
        <v>84</v>
      </c>
      <c r="I37" t="str">
        <f>_xlfn.CONCAT($J$36,J37)</f>
        <v>Dental CoverageEmployee Only</v>
      </c>
      <c r="J37" t="s">
        <v>149</v>
      </c>
      <c r="K37" s="99">
        <v>43.1</v>
      </c>
    </row>
    <row r="38" spans="1:11" ht="16">
      <c r="A38" s="58" t="s">
        <v>85</v>
      </c>
      <c r="B38" s="57" t="s">
        <v>86</v>
      </c>
      <c r="C38" s="57"/>
      <c r="D38" s="57"/>
      <c r="E38" s="58" t="s">
        <v>87</v>
      </c>
      <c r="F38" s="76">
        <v>0</v>
      </c>
      <c r="I38" t="str">
        <f t="shared" ref="I38:I39" si="0">_xlfn.CONCAT($J$36,J38)</f>
        <v>Dental CoverageEmployee + 1</v>
      </c>
      <c r="J38" t="s">
        <v>150</v>
      </c>
      <c r="K38" s="99">
        <v>86.1</v>
      </c>
    </row>
    <row r="39" spans="1:11" ht="16">
      <c r="A39" s="62">
        <v>8186</v>
      </c>
      <c r="B39" s="57" t="s">
        <v>88</v>
      </c>
      <c r="C39" s="57"/>
      <c r="D39" s="57"/>
      <c r="E39" s="57"/>
      <c r="F39" s="57"/>
      <c r="I39" t="str">
        <f t="shared" si="0"/>
        <v>Dental CoverageEmployee + Family</v>
      </c>
      <c r="J39" t="s">
        <v>151</v>
      </c>
      <c r="K39" s="99">
        <v>133.30000000000001</v>
      </c>
    </row>
    <row r="40" spans="1:11" ht="16">
      <c r="A40" s="57"/>
      <c r="B40" s="57" t="s">
        <v>89</v>
      </c>
      <c r="C40" s="57"/>
      <c r="D40" s="57"/>
      <c r="E40" s="57"/>
      <c r="F40" s="57"/>
    </row>
    <row r="41" spans="1:11" ht="16">
      <c r="A41" s="57"/>
      <c r="B41" s="57"/>
      <c r="C41" s="57"/>
      <c r="D41" s="57"/>
      <c r="E41" s="57"/>
      <c r="F41" s="57"/>
    </row>
    <row r="42" spans="1:11" ht="16">
      <c r="A42" s="65"/>
      <c r="B42" s="65" t="s">
        <v>83</v>
      </c>
      <c r="C42" s="57"/>
      <c r="D42" s="57"/>
      <c r="E42" s="65"/>
      <c r="F42" s="65" t="s">
        <v>83</v>
      </c>
    </row>
    <row r="43" spans="1:11" ht="16">
      <c r="A43" s="58" t="s">
        <v>90</v>
      </c>
      <c r="B43" s="63" t="s">
        <v>45</v>
      </c>
      <c r="C43" s="57"/>
      <c r="D43" s="57"/>
      <c r="E43" s="57" t="s">
        <v>73</v>
      </c>
      <c r="F43" s="63" t="s">
        <v>45</v>
      </c>
    </row>
    <row r="44" spans="1:11" ht="16">
      <c r="A44" s="57"/>
      <c r="B44" s="63" t="s">
        <v>91</v>
      </c>
      <c r="C44" s="57"/>
      <c r="D44" s="57"/>
      <c r="E44" s="57"/>
      <c r="F44" s="63" t="s">
        <v>91</v>
      </c>
      <c r="I44" s="98" t="s">
        <v>157</v>
      </c>
      <c r="J44" s="98" t="s">
        <v>155</v>
      </c>
      <c r="K44" s="98" t="s">
        <v>153</v>
      </c>
    </row>
    <row r="45" spans="1:11" ht="16">
      <c r="A45" s="62">
        <v>8189</v>
      </c>
      <c r="B45" s="57" t="s">
        <v>92</v>
      </c>
      <c r="C45" s="57"/>
      <c r="D45" s="57"/>
      <c r="E45" s="58" t="s">
        <v>73</v>
      </c>
      <c r="F45" s="76">
        <v>0</v>
      </c>
      <c r="I45" t="str">
        <f>_xlfn.CONCAT($J$44,J45)</f>
        <v>Vision CoverageEmployee Only</v>
      </c>
      <c r="J45" t="s">
        <v>149</v>
      </c>
      <c r="K45" s="99">
        <v>7</v>
      </c>
    </row>
    <row r="46" spans="1:11" ht="16">
      <c r="A46" s="77"/>
      <c r="B46" s="57" t="s">
        <v>93</v>
      </c>
      <c r="C46" s="57"/>
      <c r="D46" s="57"/>
      <c r="E46" s="58"/>
      <c r="F46" s="57"/>
      <c r="I46" t="str">
        <f t="shared" ref="I46:I47" si="1">_xlfn.CONCAT($J$44,J46)</f>
        <v>Vision CoverageEmployee + 1</v>
      </c>
      <c r="J46" t="s">
        <v>150</v>
      </c>
      <c r="K46" s="99">
        <v>9.6999999999999993</v>
      </c>
    </row>
    <row r="47" spans="1:11" ht="16">
      <c r="A47" s="77"/>
      <c r="B47" s="57" t="s">
        <v>94</v>
      </c>
      <c r="C47" s="57"/>
      <c r="D47" s="57"/>
      <c r="E47" s="58"/>
      <c r="F47" s="76"/>
      <c r="I47" t="str">
        <f t="shared" si="1"/>
        <v>Vision CoverageEmployee + Family</v>
      </c>
      <c r="J47" t="s">
        <v>151</v>
      </c>
      <c r="K47" s="99">
        <v>16.600000000000001</v>
      </c>
    </row>
    <row r="48" spans="1:11" ht="16">
      <c r="A48" s="77"/>
      <c r="B48" s="65" t="s">
        <v>83</v>
      </c>
      <c r="C48" s="57"/>
      <c r="D48" s="57"/>
      <c r="E48" s="58"/>
      <c r="F48" s="65" t="s">
        <v>83</v>
      </c>
    </row>
    <row r="49" spans="1:6" ht="16">
      <c r="A49" s="78"/>
      <c r="B49" s="63" t="s">
        <v>45</v>
      </c>
      <c r="C49" s="57"/>
      <c r="D49" s="57"/>
      <c r="E49" s="79" t="s">
        <v>73</v>
      </c>
      <c r="F49" s="63" t="s">
        <v>45</v>
      </c>
    </row>
    <row r="50" spans="1:6" ht="16">
      <c r="A50" s="58" t="s">
        <v>95</v>
      </c>
      <c r="B50" s="63" t="s">
        <v>96</v>
      </c>
      <c r="C50" s="57"/>
      <c r="D50" s="57"/>
      <c r="E50" s="58" t="s">
        <v>97</v>
      </c>
      <c r="F50" s="63" t="s">
        <v>98</v>
      </c>
    </row>
    <row r="51" spans="1:6" ht="16">
      <c r="A51" s="62">
        <v>8191</v>
      </c>
      <c r="B51" s="57" t="s">
        <v>99</v>
      </c>
      <c r="C51" s="57"/>
      <c r="D51" s="57"/>
      <c r="E51" s="57"/>
      <c r="F51" s="76">
        <v>0</v>
      </c>
    </row>
    <row r="52" spans="1:6" ht="16">
      <c r="A52" s="80"/>
      <c r="B52" s="57"/>
      <c r="C52" s="57"/>
      <c r="D52" s="57"/>
      <c r="E52" s="57" t="s">
        <v>100</v>
      </c>
      <c r="F52" s="57"/>
    </row>
    <row r="53" spans="1:6" ht="16">
      <c r="A53" s="81"/>
      <c r="B53" s="65" t="s">
        <v>83</v>
      </c>
      <c r="C53" s="57"/>
      <c r="D53" s="57"/>
      <c r="E53" s="65"/>
      <c r="F53" s="65" t="s">
        <v>83</v>
      </c>
    </row>
    <row r="54" spans="1:6" ht="16">
      <c r="A54" s="80"/>
      <c r="B54" s="63" t="s">
        <v>45</v>
      </c>
      <c r="C54" s="57"/>
      <c r="D54" s="57"/>
      <c r="E54" s="57" t="s">
        <v>73</v>
      </c>
      <c r="F54" s="63" t="s">
        <v>45</v>
      </c>
    </row>
    <row r="55" spans="1:6" ht="16">
      <c r="A55" s="58" t="s">
        <v>101</v>
      </c>
      <c r="B55" s="63" t="s">
        <v>98</v>
      </c>
      <c r="C55" s="57"/>
      <c r="D55" s="57"/>
      <c r="E55" s="58" t="s">
        <v>102</v>
      </c>
      <c r="F55" s="63" t="s">
        <v>98</v>
      </c>
    </row>
    <row r="56" spans="1:6" ht="16">
      <c r="A56" s="62">
        <v>8191</v>
      </c>
      <c r="B56" s="57" t="s">
        <v>103</v>
      </c>
      <c r="C56" s="57"/>
      <c r="D56" s="57"/>
      <c r="E56" s="57"/>
      <c r="F56" s="76">
        <v>0</v>
      </c>
    </row>
    <row r="57" spans="1:6" ht="16">
      <c r="A57" s="82" t="s">
        <v>73</v>
      </c>
      <c r="B57" s="65" t="s">
        <v>83</v>
      </c>
      <c r="C57" s="57"/>
      <c r="D57" s="57"/>
      <c r="E57" s="65" t="s">
        <v>73</v>
      </c>
      <c r="F57" s="65" t="s">
        <v>83</v>
      </c>
    </row>
    <row r="58" spans="1:6" ht="16">
      <c r="A58" s="83"/>
      <c r="B58" s="58"/>
      <c r="C58" s="57"/>
      <c r="D58" s="57"/>
      <c r="E58" s="57"/>
      <c r="F58" s="58"/>
    </row>
    <row r="59" spans="1:6" ht="16">
      <c r="A59" s="80"/>
      <c r="B59" s="63" t="s">
        <v>45</v>
      </c>
      <c r="C59" s="57"/>
      <c r="D59" s="57"/>
      <c r="E59" s="57" t="s">
        <v>73</v>
      </c>
      <c r="F59" s="63" t="s">
        <v>45</v>
      </c>
    </row>
    <row r="60" spans="1:6" ht="16">
      <c r="A60" s="58" t="s">
        <v>104</v>
      </c>
      <c r="B60" s="63" t="s">
        <v>98</v>
      </c>
      <c r="C60" s="57"/>
      <c r="D60" s="57"/>
      <c r="E60" s="58" t="s">
        <v>102</v>
      </c>
      <c r="F60" s="63" t="s">
        <v>98</v>
      </c>
    </row>
    <row r="61" spans="1:6" ht="16">
      <c r="A61" s="62">
        <v>8191</v>
      </c>
      <c r="B61" s="57" t="s">
        <v>105</v>
      </c>
      <c r="C61" s="57"/>
      <c r="D61" s="57"/>
      <c r="E61" s="57"/>
      <c r="F61" s="76">
        <v>0</v>
      </c>
    </row>
    <row r="62" spans="1:6" ht="16">
      <c r="A62" s="82" t="s">
        <v>73</v>
      </c>
      <c r="B62" s="65" t="s">
        <v>83</v>
      </c>
      <c r="C62" s="57"/>
      <c r="D62" s="57"/>
      <c r="E62" s="65" t="s">
        <v>73</v>
      </c>
      <c r="F62" s="65" t="s">
        <v>83</v>
      </c>
    </row>
    <row r="63" spans="1:6" ht="16">
      <c r="A63" s="83"/>
      <c r="B63" s="57"/>
      <c r="C63" s="57"/>
      <c r="D63" s="57"/>
      <c r="E63" s="57"/>
      <c r="F63" s="57"/>
    </row>
    <row r="64" spans="1:6" ht="16">
      <c r="A64" s="83"/>
      <c r="B64" s="57"/>
      <c r="C64" s="57"/>
      <c r="D64" s="57"/>
      <c r="E64" s="57"/>
      <c r="F64" s="57"/>
    </row>
    <row r="65" spans="1:6" ht="16">
      <c r="A65" s="62" t="s">
        <v>106</v>
      </c>
      <c r="B65" s="57" t="s">
        <v>107</v>
      </c>
      <c r="C65" s="57"/>
      <c r="D65" s="57"/>
      <c r="E65" s="57"/>
      <c r="F65" s="57"/>
    </row>
    <row r="66" spans="1:6" ht="16">
      <c r="A66" s="62">
        <v>8196</v>
      </c>
      <c r="B66" s="57"/>
      <c r="C66" s="57"/>
      <c r="D66" s="57"/>
      <c r="E66" s="57"/>
      <c r="F66" s="57"/>
    </row>
    <row r="67" spans="1:6" ht="16">
      <c r="A67" s="62"/>
      <c r="B67" s="57"/>
      <c r="C67" s="57"/>
      <c r="D67" s="57"/>
      <c r="E67" s="57"/>
      <c r="F67" s="57"/>
    </row>
    <row r="68" spans="1:6" ht="16">
      <c r="A68" s="78"/>
      <c r="B68" s="79"/>
      <c r="C68" s="57"/>
      <c r="D68" s="57"/>
      <c r="E68" s="57"/>
      <c r="F68" s="57"/>
    </row>
    <row r="69" spans="1:6" ht="16">
      <c r="A69" s="83"/>
      <c r="B69" s="57"/>
      <c r="C69" s="57"/>
      <c r="D69" s="57"/>
      <c r="E69" s="57"/>
      <c r="F69" s="57"/>
    </row>
    <row r="70" spans="1:6" ht="16">
      <c r="A70" s="58" t="s">
        <v>108</v>
      </c>
      <c r="B70" s="63" t="s">
        <v>109</v>
      </c>
      <c r="C70" s="57"/>
      <c r="D70" s="57"/>
      <c r="E70" s="57"/>
      <c r="F70" s="57"/>
    </row>
    <row r="71" spans="1:6" ht="16">
      <c r="A71" s="62">
        <v>8561</v>
      </c>
      <c r="B71" s="63" t="s">
        <v>110</v>
      </c>
      <c r="C71" s="57"/>
      <c r="D71" s="57"/>
      <c r="E71" s="57"/>
      <c r="F71" s="57"/>
    </row>
    <row r="72" spans="1:6" ht="16">
      <c r="A72" s="77"/>
      <c r="B72" s="57" t="s">
        <v>111</v>
      </c>
      <c r="C72" s="57"/>
      <c r="D72" s="57"/>
      <c r="E72" s="57"/>
      <c r="F72" s="57"/>
    </row>
    <row r="73" spans="1:6" ht="16">
      <c r="A73" s="84"/>
      <c r="B73" s="65" t="s">
        <v>83</v>
      </c>
      <c r="C73" s="53"/>
      <c r="D73" s="53"/>
      <c r="E73" s="53"/>
      <c r="F73" s="53"/>
    </row>
  </sheetData>
  <sheetProtection algorithmName="SHA-512" hashValue="Um+DxnFjGAT+yypcjGmyolZsOA/ITeIwuOLnuT/vNKswb+7Gh5XSjkkdoR7Ojfwye2BgTBW/mEsSMJIM+A7Q5Q==" saltValue="/Sa8peUdIlGb6jRzh6M1+A==" spinCount="100000" sheet="1" objects="1" scenarios="1"/>
  <mergeCells count="2">
    <mergeCell ref="A9:B9"/>
    <mergeCell ref="E9:F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685-6E79-4C0C-85C5-8EC4226F0226}">
  <dimension ref="A1:F34"/>
  <sheetViews>
    <sheetView workbookViewId="0">
      <pane xSplit="2" ySplit="9" topLeftCell="E18" activePane="bottomRight" state="frozen"/>
      <selection activeCell="D10" sqref="D10"/>
      <selection pane="topRight" activeCell="D10" sqref="D10"/>
      <selection pane="bottomLeft" activeCell="D10" sqref="D10"/>
      <selection pane="bottomRight" activeCell="B12" sqref="B12"/>
    </sheetView>
  </sheetViews>
  <sheetFormatPr defaultRowHeight="14.5"/>
  <cols>
    <col min="1" max="1" width="43.7265625" customWidth="1"/>
    <col min="2" max="2" width="52.54296875" customWidth="1"/>
    <col min="3" max="3" width="3.453125" customWidth="1"/>
    <col min="4" max="4" width="2.54296875" customWidth="1"/>
    <col min="5" max="5" width="29.453125" customWidth="1"/>
    <col min="6" max="6" width="41.81640625" customWidth="1"/>
  </cols>
  <sheetData>
    <row r="1" spans="1:6" ht="18.5">
      <c r="A1" s="52" t="s">
        <v>161</v>
      </c>
      <c r="B1" s="53"/>
      <c r="C1" s="53"/>
      <c r="D1" s="53"/>
      <c r="E1" s="53"/>
      <c r="F1" s="53"/>
    </row>
    <row r="2" spans="1:6" ht="16">
      <c r="A2" s="54"/>
      <c r="B2" s="53"/>
      <c r="C2" s="53"/>
      <c r="D2" s="53"/>
      <c r="E2" s="53"/>
      <c r="F2" s="53"/>
    </row>
    <row r="3" spans="1:6" ht="16">
      <c r="A3" s="55" t="s">
        <v>37</v>
      </c>
      <c r="B3" s="53"/>
      <c r="C3" s="53"/>
      <c r="D3" s="53"/>
      <c r="E3" s="53"/>
      <c r="F3" s="53"/>
    </row>
    <row r="4" spans="1:6" ht="16">
      <c r="A4" s="55" t="s">
        <v>162</v>
      </c>
      <c r="B4" s="56" t="s">
        <v>38</v>
      </c>
      <c r="C4" s="57"/>
      <c r="D4" s="53"/>
      <c r="E4" s="53"/>
      <c r="F4" s="53"/>
    </row>
    <row r="5" spans="1:6" ht="16">
      <c r="A5" s="55"/>
      <c r="B5" s="56" t="s">
        <v>39</v>
      </c>
      <c r="C5" s="58"/>
      <c r="D5" s="53"/>
      <c r="E5" s="53"/>
      <c r="F5" s="53"/>
    </row>
    <row r="6" spans="1:6" ht="16">
      <c r="A6" s="59" t="s">
        <v>40</v>
      </c>
      <c r="B6" s="60"/>
      <c r="C6" s="53"/>
      <c r="D6" s="53"/>
      <c r="E6" s="53"/>
      <c r="F6" s="53"/>
    </row>
    <row r="7" spans="1:6" ht="16">
      <c r="A7" s="61" t="s">
        <v>41</v>
      </c>
      <c r="B7" s="53"/>
      <c r="C7" s="53"/>
      <c r="D7" s="53"/>
      <c r="E7" s="53"/>
      <c r="F7" s="53"/>
    </row>
    <row r="8" spans="1:6" ht="16">
      <c r="A8" s="54"/>
      <c r="B8" s="53"/>
      <c r="C8" s="53"/>
      <c r="D8" s="53"/>
      <c r="E8" s="53"/>
      <c r="F8" s="53"/>
    </row>
    <row r="9" spans="1:6" ht="16.5" thickBot="1">
      <c r="A9" s="106" t="s">
        <v>42</v>
      </c>
      <c r="B9" s="106"/>
      <c r="C9" s="57"/>
      <c r="D9" s="57"/>
      <c r="E9" s="106" t="s">
        <v>43</v>
      </c>
      <c r="F9" s="106"/>
    </row>
    <row r="10" spans="1:6" ht="16.5" thickTop="1">
      <c r="A10" s="62"/>
      <c r="B10" s="62"/>
      <c r="C10" s="57"/>
      <c r="D10" s="57"/>
      <c r="E10" s="62"/>
      <c r="F10" s="62"/>
    </row>
    <row r="11" spans="1:6" ht="16">
      <c r="A11" s="58" t="s">
        <v>44</v>
      </c>
      <c r="B11" s="63" t="s">
        <v>45</v>
      </c>
      <c r="C11" s="57"/>
      <c r="D11" s="57"/>
      <c r="E11" s="58" t="s">
        <v>44</v>
      </c>
      <c r="F11" s="64"/>
    </row>
    <row r="12" spans="1:6" ht="16">
      <c r="A12" s="57" t="s">
        <v>46</v>
      </c>
      <c r="B12" s="57" t="s">
        <v>47</v>
      </c>
      <c r="C12" s="57"/>
      <c r="D12" s="57"/>
      <c r="E12" s="58" t="s">
        <v>46</v>
      </c>
      <c r="F12" s="57" t="s">
        <v>48</v>
      </c>
    </row>
    <row r="13" spans="1:6" ht="16">
      <c r="A13" s="58"/>
      <c r="B13" s="57" t="s">
        <v>49</v>
      </c>
      <c r="C13" s="57"/>
      <c r="D13" s="57"/>
      <c r="E13" s="58"/>
      <c r="F13" s="57" t="s">
        <v>49</v>
      </c>
    </row>
    <row r="14" spans="1:6" ht="16">
      <c r="A14" s="57" t="s">
        <v>50</v>
      </c>
      <c r="B14" s="65" t="s">
        <v>51</v>
      </c>
      <c r="C14" s="57"/>
      <c r="D14" s="57"/>
      <c r="E14" s="58" t="s">
        <v>50</v>
      </c>
      <c r="F14" s="65" t="s">
        <v>52</v>
      </c>
    </row>
    <row r="15" spans="1:6" ht="16">
      <c r="A15" s="62">
        <v>8185</v>
      </c>
      <c r="B15" s="66">
        <v>7.6499999999999999E-2</v>
      </c>
      <c r="C15" s="57"/>
      <c r="D15" s="57"/>
      <c r="E15" s="58"/>
      <c r="F15" s="67">
        <v>7.6499999999999999E-2</v>
      </c>
    </row>
    <row r="16" spans="1:6" ht="16">
      <c r="A16" s="58" t="s">
        <v>53</v>
      </c>
      <c r="B16" s="63" t="s">
        <v>45</v>
      </c>
      <c r="C16" s="57"/>
      <c r="D16" s="57"/>
      <c r="E16" s="58"/>
      <c r="F16" s="68"/>
    </row>
    <row r="17" spans="1:6" ht="16">
      <c r="A17" s="62">
        <v>8192</v>
      </c>
      <c r="B17" s="57" t="s">
        <v>54</v>
      </c>
      <c r="C17" s="57"/>
      <c r="D17" s="57"/>
      <c r="E17" s="58" t="s">
        <v>55</v>
      </c>
      <c r="F17" s="57" t="s">
        <v>56</v>
      </c>
    </row>
    <row r="18" spans="1:6" ht="16">
      <c r="A18" s="58" t="s">
        <v>57</v>
      </c>
      <c r="B18" s="63" t="s">
        <v>58</v>
      </c>
      <c r="C18" s="57"/>
      <c r="D18" s="57"/>
      <c r="E18" s="58"/>
      <c r="F18" s="57"/>
    </row>
    <row r="19" spans="1:6" ht="16">
      <c r="A19" s="62">
        <v>8194</v>
      </c>
      <c r="B19" s="57" t="s">
        <v>59</v>
      </c>
      <c r="C19" s="57"/>
      <c r="D19" s="57"/>
      <c r="E19" s="58" t="s">
        <v>60</v>
      </c>
      <c r="F19" s="57" t="s">
        <v>61</v>
      </c>
    </row>
    <row r="20" spans="1:6" ht="16">
      <c r="A20" s="58" t="s">
        <v>62</v>
      </c>
      <c r="B20" s="63" t="s">
        <v>58</v>
      </c>
      <c r="C20" s="57"/>
      <c r="D20" s="57"/>
      <c r="E20" s="58"/>
      <c r="F20" s="57"/>
    </row>
    <row r="21" spans="1:6" ht="16">
      <c r="A21" s="62">
        <v>8190</v>
      </c>
      <c r="B21" s="57" t="s">
        <v>63</v>
      </c>
      <c r="C21" s="57"/>
      <c r="D21" s="57"/>
      <c r="E21" s="58" t="s">
        <v>64</v>
      </c>
      <c r="F21" s="57" t="s">
        <v>65</v>
      </c>
    </row>
    <row r="22" spans="1:6" ht="16">
      <c r="A22" s="64"/>
      <c r="B22" s="57"/>
      <c r="C22" s="57"/>
      <c r="D22" s="57"/>
      <c r="E22" s="64"/>
      <c r="F22" s="57"/>
    </row>
    <row r="23" spans="1:6" ht="16.5" thickBot="1">
      <c r="A23" s="69"/>
      <c r="B23" s="70"/>
      <c r="C23" s="57"/>
      <c r="D23" s="57"/>
      <c r="E23" s="71"/>
      <c r="F23" s="71"/>
    </row>
    <row r="24" spans="1:6" ht="16.5" thickTop="1">
      <c r="A24" s="53" t="s">
        <v>73</v>
      </c>
      <c r="B24" s="53"/>
      <c r="C24" s="53"/>
      <c r="D24" s="53"/>
      <c r="E24" s="53" t="s">
        <v>73</v>
      </c>
      <c r="F24" s="53"/>
    </row>
    <row r="25" spans="1:6" ht="16">
      <c r="A25" s="58" t="s">
        <v>74</v>
      </c>
      <c r="B25" s="63" t="s">
        <v>45</v>
      </c>
      <c r="C25" s="57"/>
      <c r="D25" s="57"/>
      <c r="E25" s="58" t="s">
        <v>75</v>
      </c>
      <c r="F25" s="63" t="s">
        <v>45</v>
      </c>
    </row>
    <row r="26" spans="1:6" ht="16">
      <c r="A26" s="57"/>
      <c r="B26" s="63" t="s">
        <v>76</v>
      </c>
      <c r="C26" s="57"/>
      <c r="D26" s="57"/>
      <c r="E26" s="57"/>
      <c r="F26" s="63" t="s">
        <v>77</v>
      </c>
    </row>
    <row r="27" spans="1:6" ht="16">
      <c r="A27" s="62">
        <v>8187</v>
      </c>
      <c r="B27" s="57" t="s">
        <v>78</v>
      </c>
      <c r="C27" s="57"/>
      <c r="D27" s="57"/>
      <c r="E27" s="57"/>
      <c r="F27" s="57"/>
    </row>
    <row r="28" spans="1:6" ht="16">
      <c r="A28" s="57"/>
      <c r="B28" s="57" t="s">
        <v>79</v>
      </c>
      <c r="C28" s="57"/>
      <c r="D28" s="57"/>
      <c r="E28" s="57"/>
      <c r="F28" s="57"/>
    </row>
    <row r="29" spans="1:6" ht="16">
      <c r="A29" s="57"/>
      <c r="B29" s="57" t="s">
        <v>80</v>
      </c>
      <c r="C29" s="57"/>
      <c r="D29" s="57"/>
      <c r="E29" s="57"/>
      <c r="F29" s="57"/>
    </row>
    <row r="30" spans="1:6" ht="16">
      <c r="A30" s="57"/>
      <c r="B30" s="85" t="s">
        <v>114</v>
      </c>
      <c r="C30" s="57"/>
      <c r="D30" s="57"/>
      <c r="E30" s="57"/>
      <c r="F30" s="85" t="s">
        <v>114</v>
      </c>
    </row>
    <row r="31" spans="1:6" ht="16">
      <c r="A31" s="78"/>
      <c r="B31" s="79"/>
      <c r="C31" s="57"/>
      <c r="D31" s="57"/>
      <c r="E31" s="57"/>
      <c r="F31" s="57"/>
    </row>
    <row r="32" spans="1:6" ht="16">
      <c r="A32" s="83"/>
      <c r="B32" s="57"/>
      <c r="C32" s="57"/>
      <c r="D32" s="57"/>
      <c r="E32" s="57"/>
      <c r="F32" s="57"/>
    </row>
    <row r="33" spans="1:6" ht="16">
      <c r="A33" s="58" t="s">
        <v>112</v>
      </c>
      <c r="B33" s="63" t="s">
        <v>113</v>
      </c>
      <c r="C33" s="57"/>
      <c r="D33" s="57"/>
      <c r="E33" s="57"/>
      <c r="F33" s="57"/>
    </row>
    <row r="34" spans="1:6" ht="16">
      <c r="A34" s="62"/>
      <c r="B34" s="63"/>
      <c r="C34" s="57"/>
      <c r="D34" s="57"/>
      <c r="E34" s="57"/>
      <c r="F34" s="57"/>
    </row>
  </sheetData>
  <sheetProtection algorithmName="SHA-512" hashValue="YoK22bVFE7XvS57Mtzh3SH2TPbO2fBArM99Dxlm0j/Szy1M9OGjO1mPzvkXLilWXwHdbfAj13yJ/0UBw4dCtUQ==" saltValue="AYuIItpymuxdnhVx26d53Q==" spinCount="100000" sheet="1" objects="1" scenarios="1"/>
  <mergeCells count="2">
    <mergeCell ref="A9:B9"/>
    <mergeCell ref="E9:F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D7D44-9AD1-4B12-98C0-3FBAEA21F3DD}">
  <dimension ref="A1:E22"/>
  <sheetViews>
    <sheetView workbookViewId="0">
      <pane xSplit="2" ySplit="9" topLeftCell="C10" activePane="bottomRight" state="frozen"/>
      <selection activeCell="D10" sqref="D10"/>
      <selection pane="topRight" activeCell="D10" sqref="D10"/>
      <selection pane="bottomLeft" activeCell="D10" sqref="D10"/>
      <selection pane="bottomRight" activeCell="D10" sqref="D10"/>
    </sheetView>
  </sheetViews>
  <sheetFormatPr defaultRowHeight="14.5"/>
  <cols>
    <col min="1" max="1" width="43.453125" customWidth="1"/>
    <col min="2" max="2" width="48.1796875" customWidth="1"/>
    <col min="3" max="3" width="3.54296875" customWidth="1"/>
    <col min="4" max="4" width="31.54296875" customWidth="1"/>
    <col min="5" max="5" width="48.453125" customWidth="1"/>
  </cols>
  <sheetData>
    <row r="1" spans="1:5" ht="16">
      <c r="A1" s="55" t="s">
        <v>115</v>
      </c>
      <c r="B1" s="86"/>
      <c r="C1" s="87"/>
      <c r="D1" s="87"/>
      <c r="E1" s="86"/>
    </row>
    <row r="2" spans="1:5" ht="16">
      <c r="A2" s="55"/>
      <c r="B2" s="86"/>
      <c r="C2" s="87"/>
      <c r="D2" s="87"/>
      <c r="E2" s="86"/>
    </row>
    <row r="3" spans="1:5" ht="16">
      <c r="A3" s="107" t="s">
        <v>42</v>
      </c>
      <c r="B3" s="107"/>
      <c r="C3" s="62"/>
      <c r="D3" s="107" t="s">
        <v>43</v>
      </c>
      <c r="E3" s="107"/>
    </row>
    <row r="4" spans="1:5" ht="16">
      <c r="A4" s="58" t="s">
        <v>44</v>
      </c>
      <c r="B4" s="63" t="s">
        <v>45</v>
      </c>
      <c r="C4" s="63"/>
      <c r="D4" s="58" t="s">
        <v>44</v>
      </c>
      <c r="E4" s="64"/>
    </row>
    <row r="5" spans="1:5" ht="16">
      <c r="A5" s="57" t="s">
        <v>46</v>
      </c>
      <c r="B5" s="57" t="s">
        <v>47</v>
      </c>
      <c r="C5" s="57"/>
      <c r="D5" s="58" t="s">
        <v>46</v>
      </c>
      <c r="E5" s="57" t="s">
        <v>48</v>
      </c>
    </row>
    <row r="6" spans="1:5" ht="16">
      <c r="A6" s="62">
        <v>8185</v>
      </c>
      <c r="B6" s="57" t="s">
        <v>49</v>
      </c>
      <c r="C6" s="57"/>
      <c r="D6" s="58"/>
      <c r="E6" s="57" t="s">
        <v>49</v>
      </c>
    </row>
    <row r="7" spans="1:5" ht="16">
      <c r="A7" s="57" t="s">
        <v>50</v>
      </c>
      <c r="B7" s="65" t="s">
        <v>51</v>
      </c>
      <c r="C7" s="57"/>
      <c r="D7" s="58" t="s">
        <v>50</v>
      </c>
      <c r="E7" s="65" t="s">
        <v>52</v>
      </c>
    </row>
    <row r="8" spans="1:5" ht="16">
      <c r="A8" s="62">
        <v>8185</v>
      </c>
      <c r="B8" s="66">
        <v>7.6499999999999999E-2</v>
      </c>
      <c r="C8" s="66"/>
      <c r="D8" s="58"/>
      <c r="E8" s="67">
        <v>7.6499999999999999E-2</v>
      </c>
    </row>
    <row r="9" spans="1:5" ht="16">
      <c r="A9" s="58" t="s">
        <v>53</v>
      </c>
      <c r="B9" s="63" t="s">
        <v>45</v>
      </c>
      <c r="C9" s="63"/>
      <c r="D9" s="58"/>
      <c r="E9" s="68"/>
    </row>
    <row r="10" spans="1:5" ht="16">
      <c r="A10" s="62">
        <v>8192</v>
      </c>
      <c r="B10" s="57" t="s">
        <v>54</v>
      </c>
      <c r="C10" s="57"/>
      <c r="D10" s="58" t="s">
        <v>55</v>
      </c>
      <c r="E10" s="57" t="s">
        <v>56</v>
      </c>
    </row>
    <row r="11" spans="1:5" ht="16">
      <c r="A11" s="58"/>
      <c r="B11" s="63"/>
      <c r="C11" s="63"/>
      <c r="D11" s="58"/>
      <c r="E11" s="57"/>
    </row>
    <row r="12" spans="1:5" ht="16">
      <c r="A12" s="62"/>
      <c r="B12" s="57"/>
      <c r="C12" s="57"/>
      <c r="D12" s="58" t="s">
        <v>60</v>
      </c>
      <c r="E12" s="57" t="s">
        <v>61</v>
      </c>
    </row>
    <row r="13" spans="1:5" ht="16">
      <c r="A13" s="58" t="s">
        <v>62</v>
      </c>
      <c r="B13" s="63" t="s">
        <v>58</v>
      </c>
      <c r="C13" s="63"/>
      <c r="D13" s="58"/>
      <c r="E13" s="57"/>
    </row>
    <row r="14" spans="1:5" ht="16">
      <c r="A14" s="62">
        <v>8190</v>
      </c>
      <c r="B14" s="57" t="s">
        <v>63</v>
      </c>
      <c r="C14" s="57"/>
      <c r="D14" s="58" t="s">
        <v>64</v>
      </c>
      <c r="E14" s="57" t="s">
        <v>65</v>
      </c>
    </row>
    <row r="15" spans="1:5" ht="16">
      <c r="A15" s="64"/>
      <c r="B15" s="57"/>
      <c r="C15" s="57"/>
      <c r="D15" s="64"/>
      <c r="E15" s="57"/>
    </row>
    <row r="16" spans="1:5" ht="16">
      <c r="A16" s="88" t="s">
        <v>116</v>
      </c>
      <c r="B16" s="88" t="s">
        <v>117</v>
      </c>
      <c r="C16" s="53"/>
      <c r="D16" s="53"/>
      <c r="E16" s="53"/>
    </row>
    <row r="17" spans="1:5" ht="16">
      <c r="A17" s="53"/>
      <c r="B17" s="53"/>
      <c r="C17" s="53"/>
      <c r="D17" s="53"/>
      <c r="E17" s="53"/>
    </row>
    <row r="18" spans="1:5" ht="16">
      <c r="A18" s="53"/>
      <c r="B18" s="53"/>
      <c r="C18" s="53"/>
      <c r="D18" s="53"/>
      <c r="E18" s="53"/>
    </row>
    <row r="19" spans="1:5" ht="16">
      <c r="A19" s="53"/>
      <c r="B19" s="53"/>
      <c r="C19" s="53"/>
      <c r="D19" s="53"/>
      <c r="E19" s="53"/>
    </row>
    <row r="20" spans="1:5" ht="16">
      <c r="A20" s="88" t="s">
        <v>118</v>
      </c>
      <c r="B20" s="53"/>
      <c r="C20" s="53"/>
      <c r="D20" s="53"/>
      <c r="E20" s="53"/>
    </row>
    <row r="21" spans="1:5" ht="16">
      <c r="A21" s="89" t="s">
        <v>119</v>
      </c>
      <c r="B21" s="53"/>
      <c r="C21" s="53"/>
      <c r="D21" s="53"/>
      <c r="E21" s="53"/>
    </row>
    <row r="22" spans="1:5" ht="16">
      <c r="A22" s="53"/>
      <c r="B22" s="53"/>
      <c r="C22" s="53"/>
      <c r="D22" s="53"/>
      <c r="E22" s="53"/>
    </row>
  </sheetData>
  <sheetProtection algorithmName="SHA-512" hashValue="P4j+sijiA07Vv4/23tbXX7dcRIse7v8xjJl6PJ/Y+mYFilmOk8mks5XHDj+F7O2UtpXkTZcIxSVbOK1OEYqAog==" saltValue="diomP1HNcaROGrnIkdka5w==" spinCount="100000" sheet="1" objects="1" scenarios="1"/>
  <mergeCells count="2">
    <mergeCell ref="A3:B3"/>
    <mergeCell ref="D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B0C90-F811-43F2-BC05-E9F87A141AC5}">
  <dimension ref="A1:E18"/>
  <sheetViews>
    <sheetView workbookViewId="0">
      <selection activeCell="A10" sqref="A10:E10"/>
    </sheetView>
  </sheetViews>
  <sheetFormatPr defaultRowHeight="14.5"/>
  <cols>
    <col min="1" max="1" width="26.54296875" customWidth="1"/>
    <col min="2" max="2" width="27.1796875" customWidth="1"/>
    <col min="4" max="4" width="21.81640625" customWidth="1"/>
    <col min="5" max="5" width="35.453125" customWidth="1"/>
  </cols>
  <sheetData>
    <row r="1" spans="1:5" ht="16">
      <c r="A1" s="54" t="s">
        <v>120</v>
      </c>
      <c r="B1" s="53"/>
      <c r="C1" s="53"/>
      <c r="D1" s="53"/>
      <c r="E1" s="53"/>
    </row>
    <row r="2" spans="1:5" ht="16">
      <c r="A2" s="53"/>
      <c r="B2" s="53"/>
      <c r="C2" s="53"/>
      <c r="D2" s="53"/>
      <c r="E2" s="53"/>
    </row>
    <row r="3" spans="1:5" ht="16">
      <c r="A3" s="108" t="s">
        <v>121</v>
      </c>
      <c r="B3" s="108"/>
      <c r="C3" s="108"/>
      <c r="D3" s="53"/>
      <c r="E3" s="53"/>
    </row>
    <row r="4" spans="1:5" ht="16">
      <c r="A4" s="53"/>
      <c r="B4" s="53"/>
      <c r="C4" s="53"/>
      <c r="D4" s="53"/>
      <c r="E4" s="53"/>
    </row>
    <row r="5" spans="1:5" ht="16">
      <c r="A5" s="90" t="s">
        <v>122</v>
      </c>
      <c r="B5" s="90" t="s">
        <v>123</v>
      </c>
      <c r="C5" s="91"/>
      <c r="D5" s="53"/>
      <c r="E5" s="53"/>
    </row>
    <row r="6" spans="1:5" ht="16">
      <c r="A6" s="92">
        <v>2023</v>
      </c>
      <c r="B6" s="93">
        <v>15.5</v>
      </c>
      <c r="C6" s="53"/>
      <c r="D6" s="53"/>
      <c r="E6" s="53"/>
    </row>
    <row r="7" spans="1:5" ht="16">
      <c r="A7" s="92">
        <v>2024</v>
      </c>
      <c r="B7" s="93">
        <v>16</v>
      </c>
      <c r="C7" s="53"/>
      <c r="D7" s="53"/>
      <c r="E7" s="53"/>
    </row>
    <row r="8" spans="1:5" ht="16">
      <c r="A8" s="92">
        <v>2025</v>
      </c>
      <c r="B8" s="93">
        <v>16.5</v>
      </c>
      <c r="C8" s="53"/>
      <c r="D8" s="53"/>
      <c r="E8" s="53"/>
    </row>
    <row r="9" spans="1:5" ht="16">
      <c r="A9" s="53"/>
      <c r="B9" s="53"/>
      <c r="C9" s="53"/>
      <c r="D9" s="53"/>
      <c r="E9" s="53"/>
    </row>
    <row r="10" spans="1:5" ht="16">
      <c r="A10" s="108" t="s">
        <v>124</v>
      </c>
      <c r="B10" s="108"/>
      <c r="C10" s="108"/>
      <c r="D10" s="108"/>
      <c r="E10" s="108"/>
    </row>
    <row r="11" spans="1:5" ht="16">
      <c r="A11" s="53"/>
      <c r="B11" s="53"/>
      <c r="C11" s="53"/>
      <c r="D11" s="53"/>
      <c r="E11" s="53"/>
    </row>
    <row r="12" spans="1:5" ht="16">
      <c r="A12" s="94" t="s">
        <v>125</v>
      </c>
      <c r="B12" s="94" t="s">
        <v>126</v>
      </c>
      <c r="C12" s="53"/>
      <c r="D12" s="53"/>
      <c r="E12" s="53"/>
    </row>
    <row r="13" spans="1:5" ht="16">
      <c r="A13" s="92">
        <v>2023</v>
      </c>
      <c r="B13" s="93">
        <v>16.899999999999999</v>
      </c>
      <c r="C13" s="95"/>
      <c r="D13" s="53"/>
      <c r="E13" s="53"/>
    </row>
    <row r="14" spans="1:5" ht="16">
      <c r="A14" s="92">
        <v>2024</v>
      </c>
      <c r="B14" s="93">
        <v>17.28</v>
      </c>
      <c r="C14" s="53"/>
      <c r="D14" s="53"/>
      <c r="E14" s="53"/>
    </row>
    <row r="15" spans="1:5" ht="16">
      <c r="A15" s="92">
        <v>2025</v>
      </c>
      <c r="B15" s="93">
        <v>17.28</v>
      </c>
      <c r="C15" s="53" t="s">
        <v>127</v>
      </c>
      <c r="D15" s="53"/>
      <c r="E15" s="53"/>
    </row>
    <row r="16" spans="1:5" ht="16">
      <c r="A16" s="53"/>
      <c r="B16" s="53"/>
      <c r="C16" s="53"/>
      <c r="D16" s="53"/>
      <c r="E16" s="53"/>
    </row>
    <row r="17" spans="1:5" ht="16">
      <c r="A17" s="53" t="s">
        <v>128</v>
      </c>
      <c r="B17" s="53"/>
      <c r="C17" s="53"/>
      <c r="D17" s="53"/>
      <c r="E17" s="53"/>
    </row>
    <row r="18" spans="1:5" ht="16">
      <c r="A18" s="53"/>
      <c r="B18" s="53"/>
      <c r="C18" s="53"/>
      <c r="D18" s="53"/>
      <c r="E18" s="53"/>
    </row>
  </sheetData>
  <sheetProtection algorithmName="SHA-512" hashValue="oORqlQgaVbPFn9SxXmszvaezVA7sYCoFF5/M8w9NhepY7jfpGBLI8SFTss6ppuEnY7jMi+FN1odTJvg2Dcbe+Q==" saltValue="nqsx0Gu2tdYfJdPaASLPhA==" spinCount="100000" sheet="1" objects="1" scenarios="1"/>
  <mergeCells count="2">
    <mergeCell ref="A3:C3"/>
    <mergeCell ref="A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Budget Calculator Tool</vt:lpstr>
      <vt:lpstr>Health Plan Costs</vt:lpstr>
      <vt:lpstr>MSP and FTRB (40 Hour EEs)</vt:lpstr>
      <vt:lpstr>FTPB ( 30 Hour EEs)</vt:lpstr>
      <vt:lpstr>Student Assistants and PT</vt:lpstr>
      <vt:lpstr>Minimum Wage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Dodd</dc:creator>
  <cp:lastModifiedBy>Amanda Dodd</cp:lastModifiedBy>
  <dcterms:created xsi:type="dcterms:W3CDTF">2025-04-29T17:45:30Z</dcterms:created>
  <dcterms:modified xsi:type="dcterms:W3CDTF">2025-06-07T01:21:01Z</dcterms:modified>
</cp:coreProperties>
</file>